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dcullenward/Desktop/Kleinmann Center Senior Fellow/Writing/Policy digest — California LCFS/Revision/"/>
    </mc:Choice>
  </mc:AlternateContent>
  <xr:revisionPtr revIDLastSave="0" documentId="13_ncr:1_{70A06E9F-4208-134F-9FE3-1674AF615B43}" xr6:coauthVersionLast="47" xr6:coauthVersionMax="47" xr10:uidLastSave="{00000000-0000-0000-0000-000000000000}"/>
  <bookViews>
    <workbookView xWindow="0" yWindow="740" windowWidth="44980" windowHeight="23640" xr2:uid="{1A664D88-A6C8-2948-BC46-3F8124FF976F}"/>
  </bookViews>
  <sheets>
    <sheet name="TOC" sheetId="13" r:id="rId1"/>
    <sheet name="Analysis" sheetId="1" r:id="rId2"/>
    <sheet name="Biomethane" sheetId="22" r:id="rId3"/>
    <sheet name="Fig 1" sheetId="6" r:id="rId4"/>
    <sheet name="Fig 2" sheetId="8" r:id="rId5"/>
    <sheet name="Fig 3" sheetId="11" r:id="rId6"/>
    <sheet name="Fig 4" sheetId="9" r:id="rId7"/>
    <sheet name="Fig 5" sheetId="10" r:id="rId8"/>
    <sheet name="Fig 6" sheetId="12" r:id="rId9"/>
    <sheet name="CARB Fig 2" sheetId="2" r:id="rId10"/>
    <sheet name="CARB Fig 3" sheetId="7" r:id="rId11"/>
    <sheet name="CARB Fig 4" sheetId="3" r:id="rId12"/>
    <sheet name="Baseline" sheetId="14" r:id="rId13"/>
    <sheet name="Proposed" sheetId="15" r:id="rId14"/>
    <sheet name="Scenario 1" sheetId="16" r:id="rId15"/>
    <sheet name="Scenario 2" sheetId="17" r:id="rId16"/>
    <sheet name="Scenario 3" sheetId="18" r:id="rId17"/>
    <sheet name="Scenario 4" sheetId="19" r:id="rId18"/>
  </sheets>
  <definedNames>
    <definedName name="_xlnm.Print_Titles" localSheetId="10">'CARB Fig 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2" l="1"/>
  <c r="E31" i="22"/>
  <c r="F31" i="22"/>
  <c r="G31" i="22"/>
  <c r="H31" i="22"/>
  <c r="I31" i="22"/>
  <c r="J31" i="22"/>
  <c r="K31" i="22"/>
  <c r="L31" i="22"/>
  <c r="M31" i="22"/>
  <c r="N31" i="22"/>
  <c r="O31" i="22"/>
  <c r="P31" i="22"/>
  <c r="Q31" i="22"/>
  <c r="R31" i="22"/>
  <c r="S31" i="22"/>
  <c r="T31" i="22"/>
  <c r="U31" i="22"/>
  <c r="V31" i="22"/>
  <c r="W31" i="22"/>
  <c r="X31" i="22"/>
  <c r="Y31" i="22"/>
  <c r="Z31" i="22"/>
  <c r="AA31" i="22"/>
  <c r="D32" i="22"/>
  <c r="E32" i="22"/>
  <c r="F32" i="22"/>
  <c r="G32" i="22"/>
  <c r="G30" i="22" s="1"/>
  <c r="H32" i="22"/>
  <c r="I32" i="22"/>
  <c r="J32" i="22"/>
  <c r="K32" i="22"/>
  <c r="L32" i="22"/>
  <c r="M32" i="22"/>
  <c r="N32" i="22"/>
  <c r="O32" i="22"/>
  <c r="P32" i="22"/>
  <c r="P30" i="22" s="1"/>
  <c r="Q32" i="22"/>
  <c r="R32" i="22"/>
  <c r="S32" i="22"/>
  <c r="T32" i="22"/>
  <c r="U32" i="22"/>
  <c r="V32" i="22"/>
  <c r="W32" i="22"/>
  <c r="X32" i="22"/>
  <c r="X30" i="22" s="1"/>
  <c r="Y32" i="22"/>
  <c r="Z32" i="22"/>
  <c r="AA32" i="22"/>
  <c r="D33" i="22"/>
  <c r="E33" i="22"/>
  <c r="F33" i="22"/>
  <c r="G33" i="22"/>
  <c r="H33" i="22"/>
  <c r="I33" i="22"/>
  <c r="J33" i="22"/>
  <c r="K33" i="22"/>
  <c r="L33" i="22"/>
  <c r="M33" i="22"/>
  <c r="N33" i="22"/>
  <c r="O33" i="22"/>
  <c r="P33" i="22"/>
  <c r="Q33" i="22"/>
  <c r="R33" i="22"/>
  <c r="S33" i="22"/>
  <c r="T33" i="22"/>
  <c r="U33" i="22"/>
  <c r="V33" i="22"/>
  <c r="W33" i="22"/>
  <c r="X33" i="22"/>
  <c r="Y33" i="22"/>
  <c r="Z33" i="22"/>
  <c r="AA33" i="22"/>
  <c r="D34" i="22"/>
  <c r="E34" i="22"/>
  <c r="F34" i="22"/>
  <c r="G34" i="22"/>
  <c r="H34" i="22"/>
  <c r="I34" i="22"/>
  <c r="J34" i="22"/>
  <c r="K34" i="22"/>
  <c r="L34" i="22"/>
  <c r="M34" i="22"/>
  <c r="N34" i="22"/>
  <c r="O34" i="22"/>
  <c r="P34" i="22"/>
  <c r="Q34" i="22"/>
  <c r="R34" i="22"/>
  <c r="S34" i="22"/>
  <c r="T34" i="22"/>
  <c r="U34" i="22"/>
  <c r="V34" i="22"/>
  <c r="W34" i="22"/>
  <c r="X34" i="22"/>
  <c r="Y34" i="22"/>
  <c r="Z34" i="22"/>
  <c r="AA34" i="22"/>
  <c r="D35" i="22"/>
  <c r="E35" i="22"/>
  <c r="F35" i="22"/>
  <c r="G35" i="22"/>
  <c r="H35" i="22"/>
  <c r="I35" i="22"/>
  <c r="J35" i="22"/>
  <c r="K35" i="22"/>
  <c r="L35" i="22"/>
  <c r="M35" i="22"/>
  <c r="N35" i="22"/>
  <c r="O35" i="22"/>
  <c r="P35" i="22"/>
  <c r="Q35" i="22"/>
  <c r="R35" i="22"/>
  <c r="S35" i="22"/>
  <c r="T35" i="22"/>
  <c r="U35" i="22"/>
  <c r="V35" i="22"/>
  <c r="W35" i="22"/>
  <c r="X35" i="22"/>
  <c r="Y35" i="22"/>
  <c r="Z35" i="22"/>
  <c r="AA35" i="22"/>
  <c r="D36" i="22"/>
  <c r="E36" i="22"/>
  <c r="F36" i="22"/>
  <c r="G36" i="22"/>
  <c r="H36" i="22"/>
  <c r="I36" i="22"/>
  <c r="J36" i="22"/>
  <c r="K36" i="22"/>
  <c r="L36" i="22"/>
  <c r="M36" i="22"/>
  <c r="N36" i="22"/>
  <c r="O36" i="22"/>
  <c r="P36" i="22"/>
  <c r="Q36" i="22"/>
  <c r="R36" i="22"/>
  <c r="S36" i="22"/>
  <c r="T36" i="22"/>
  <c r="U36" i="22"/>
  <c r="V36" i="22"/>
  <c r="W36" i="22"/>
  <c r="X36" i="22"/>
  <c r="Y36" i="22"/>
  <c r="Z36" i="22"/>
  <c r="AA36" i="22"/>
  <c r="D37" i="22"/>
  <c r="E37" i="22"/>
  <c r="F37" i="22"/>
  <c r="G37" i="22"/>
  <c r="H37" i="22"/>
  <c r="I37" i="22"/>
  <c r="J37" i="22"/>
  <c r="K37" i="22"/>
  <c r="L37" i="22"/>
  <c r="M37" i="22"/>
  <c r="N37" i="22"/>
  <c r="O37" i="22"/>
  <c r="P37" i="22"/>
  <c r="Q37" i="22"/>
  <c r="R37" i="22"/>
  <c r="S37" i="22"/>
  <c r="T37" i="22"/>
  <c r="U37" i="22"/>
  <c r="V37" i="22"/>
  <c r="W37" i="22"/>
  <c r="X37" i="22"/>
  <c r="Y37" i="22"/>
  <c r="Z37" i="22"/>
  <c r="AA37" i="22"/>
  <c r="D42" i="22"/>
  <c r="E42" i="22"/>
  <c r="F42" i="22"/>
  <c r="G42" i="22"/>
  <c r="H42" i="22"/>
  <c r="I42" i="22"/>
  <c r="J42" i="22"/>
  <c r="K42" i="22"/>
  <c r="L42" i="22"/>
  <c r="M42" i="22"/>
  <c r="N42" i="22"/>
  <c r="O42" i="22"/>
  <c r="P42" i="22"/>
  <c r="Q42" i="22"/>
  <c r="R42" i="22"/>
  <c r="S42" i="22"/>
  <c r="T42" i="22"/>
  <c r="U42" i="22"/>
  <c r="V42" i="22"/>
  <c r="W42" i="22"/>
  <c r="W40" i="22" s="1"/>
  <c r="X42" i="22"/>
  <c r="Y42" i="22"/>
  <c r="Z42" i="22"/>
  <c r="AA42" i="22"/>
  <c r="D43" i="22"/>
  <c r="E43" i="22"/>
  <c r="F43" i="22"/>
  <c r="G43" i="22"/>
  <c r="H43" i="22"/>
  <c r="I43" i="22"/>
  <c r="J43" i="22"/>
  <c r="K43" i="22"/>
  <c r="L43" i="22"/>
  <c r="M43" i="22"/>
  <c r="N43" i="22"/>
  <c r="O43" i="22"/>
  <c r="P43" i="22"/>
  <c r="Q43" i="22"/>
  <c r="R43" i="22"/>
  <c r="S43" i="22"/>
  <c r="T43" i="22"/>
  <c r="U43" i="22"/>
  <c r="V43" i="22"/>
  <c r="W43" i="22"/>
  <c r="X43" i="22"/>
  <c r="Y43" i="22"/>
  <c r="Z43" i="22"/>
  <c r="AA43" i="22"/>
  <c r="D44" i="22"/>
  <c r="E44" i="22"/>
  <c r="F44" i="22"/>
  <c r="G44" i="22"/>
  <c r="H44" i="22"/>
  <c r="I44" i="22"/>
  <c r="J44" i="22"/>
  <c r="K44" i="22"/>
  <c r="L44" i="22"/>
  <c r="M44" i="22"/>
  <c r="N44" i="22"/>
  <c r="O44" i="22"/>
  <c r="P44" i="22"/>
  <c r="Q44" i="22"/>
  <c r="R44" i="22"/>
  <c r="S44" i="22"/>
  <c r="T44" i="22"/>
  <c r="U44" i="22"/>
  <c r="V44" i="22"/>
  <c r="W44" i="22"/>
  <c r="X44" i="22"/>
  <c r="Y44" i="22"/>
  <c r="Z44" i="22"/>
  <c r="AA44" i="22"/>
  <c r="D45" i="22"/>
  <c r="E45" i="22"/>
  <c r="F45" i="22"/>
  <c r="G45" i="22"/>
  <c r="H45" i="22"/>
  <c r="I45" i="22"/>
  <c r="J45" i="22"/>
  <c r="K45" i="22"/>
  <c r="L45" i="22"/>
  <c r="M45" i="22"/>
  <c r="N45" i="22"/>
  <c r="O45" i="22"/>
  <c r="P45" i="22"/>
  <c r="Q45" i="22"/>
  <c r="R45" i="22"/>
  <c r="S45" i="22"/>
  <c r="T45" i="22"/>
  <c r="U45" i="22"/>
  <c r="V45" i="22"/>
  <c r="W45" i="22"/>
  <c r="X45" i="22"/>
  <c r="Y45" i="22"/>
  <c r="Z45" i="22"/>
  <c r="AA45" i="22"/>
  <c r="D46" i="22"/>
  <c r="E46" i="22"/>
  <c r="F46" i="22"/>
  <c r="G46" i="22"/>
  <c r="H46" i="22"/>
  <c r="I46" i="22"/>
  <c r="J46" i="22"/>
  <c r="K46" i="22"/>
  <c r="L46" i="22"/>
  <c r="M46" i="22"/>
  <c r="N46" i="22"/>
  <c r="O46" i="22"/>
  <c r="P46" i="22"/>
  <c r="Q46" i="22"/>
  <c r="R46" i="22"/>
  <c r="S46" i="22"/>
  <c r="T46" i="22"/>
  <c r="U46" i="22"/>
  <c r="V46" i="22"/>
  <c r="W46" i="22"/>
  <c r="X46" i="22"/>
  <c r="Y46" i="22"/>
  <c r="Z46" i="22"/>
  <c r="AA46" i="22"/>
  <c r="D47" i="22"/>
  <c r="E47" i="22"/>
  <c r="F47" i="22"/>
  <c r="G47" i="22"/>
  <c r="H47" i="22"/>
  <c r="I47" i="22"/>
  <c r="J47" i="22"/>
  <c r="K47" i="22"/>
  <c r="L47" i="22"/>
  <c r="M47" i="22"/>
  <c r="N47" i="22"/>
  <c r="O47" i="22"/>
  <c r="P47" i="22"/>
  <c r="Q47" i="22"/>
  <c r="R47" i="22"/>
  <c r="S47" i="22"/>
  <c r="T47" i="22"/>
  <c r="U47" i="22"/>
  <c r="V47" i="22"/>
  <c r="W47" i="22"/>
  <c r="X47" i="22"/>
  <c r="Y47" i="22"/>
  <c r="Z47" i="22"/>
  <c r="AA47" i="22"/>
  <c r="D48" i="22"/>
  <c r="E48" i="22"/>
  <c r="F48" i="22"/>
  <c r="G48" i="22"/>
  <c r="H48" i="22"/>
  <c r="I48" i="22"/>
  <c r="J48" i="22"/>
  <c r="K48" i="22"/>
  <c r="L48" i="22"/>
  <c r="M48" i="22"/>
  <c r="N48" i="22"/>
  <c r="O48" i="22"/>
  <c r="P48" i="22"/>
  <c r="Q48" i="22"/>
  <c r="R48" i="22"/>
  <c r="S48" i="22"/>
  <c r="T48" i="22"/>
  <c r="U48" i="22"/>
  <c r="V48" i="22"/>
  <c r="W48" i="22"/>
  <c r="X48" i="22"/>
  <c r="Y48" i="22"/>
  <c r="Z48" i="22"/>
  <c r="AA48" i="22"/>
  <c r="D53" i="22"/>
  <c r="E53" i="22"/>
  <c r="F53" i="22"/>
  <c r="G53" i="22"/>
  <c r="H53" i="22"/>
  <c r="I53" i="22"/>
  <c r="J53" i="22"/>
  <c r="K53" i="22"/>
  <c r="L53" i="22"/>
  <c r="M53" i="22"/>
  <c r="N53" i="22"/>
  <c r="O53" i="22"/>
  <c r="P53" i="22"/>
  <c r="Q53" i="22"/>
  <c r="R53" i="22"/>
  <c r="S53" i="22"/>
  <c r="T53" i="22"/>
  <c r="U53" i="22"/>
  <c r="V53" i="22"/>
  <c r="W53" i="22"/>
  <c r="X53" i="22"/>
  <c r="Y53" i="22"/>
  <c r="Z53" i="22"/>
  <c r="AA53" i="22"/>
  <c r="D54" i="22"/>
  <c r="E54" i="22"/>
  <c r="F54" i="22"/>
  <c r="G54" i="22"/>
  <c r="H54" i="22"/>
  <c r="H52" i="22" s="1"/>
  <c r="I54" i="22"/>
  <c r="J54" i="22"/>
  <c r="K54" i="22"/>
  <c r="L54" i="22"/>
  <c r="M54" i="22"/>
  <c r="N54" i="22"/>
  <c r="O54" i="22"/>
  <c r="P54" i="22"/>
  <c r="Q54" i="22"/>
  <c r="R54" i="22"/>
  <c r="S54" i="22"/>
  <c r="T54" i="22"/>
  <c r="U54" i="22"/>
  <c r="V54" i="22"/>
  <c r="W54" i="22"/>
  <c r="X54" i="22"/>
  <c r="Y54" i="22"/>
  <c r="Z54" i="22"/>
  <c r="AA54" i="22"/>
  <c r="D55" i="22"/>
  <c r="E55" i="22"/>
  <c r="F55" i="22"/>
  <c r="G55" i="22"/>
  <c r="H55" i="22"/>
  <c r="I55" i="22"/>
  <c r="J55" i="22"/>
  <c r="K55" i="22"/>
  <c r="L55" i="22"/>
  <c r="M55" i="22"/>
  <c r="N55" i="22"/>
  <c r="O55" i="22"/>
  <c r="P55" i="22"/>
  <c r="Q55" i="22"/>
  <c r="R55" i="22"/>
  <c r="S55" i="22"/>
  <c r="T55" i="22"/>
  <c r="U55" i="22"/>
  <c r="V55" i="22"/>
  <c r="W55" i="22"/>
  <c r="X55" i="22"/>
  <c r="Y55" i="22"/>
  <c r="Z55" i="22"/>
  <c r="AA55" i="22"/>
  <c r="D56" i="22"/>
  <c r="E56" i="22"/>
  <c r="F56" i="22"/>
  <c r="G56" i="22"/>
  <c r="H56" i="22"/>
  <c r="I56" i="22"/>
  <c r="J56" i="22"/>
  <c r="K56" i="22"/>
  <c r="L56" i="22"/>
  <c r="M56" i="22"/>
  <c r="N56" i="22"/>
  <c r="O56" i="22"/>
  <c r="P56" i="22"/>
  <c r="Q56" i="22"/>
  <c r="R56" i="22"/>
  <c r="S56" i="22"/>
  <c r="T56" i="22"/>
  <c r="U56" i="22"/>
  <c r="V56" i="22"/>
  <c r="W56" i="22"/>
  <c r="X56" i="22"/>
  <c r="Y56" i="22"/>
  <c r="Z56" i="22"/>
  <c r="AA56" i="22"/>
  <c r="D57" i="22"/>
  <c r="E57" i="22"/>
  <c r="F57" i="22"/>
  <c r="G57" i="22"/>
  <c r="H57" i="22"/>
  <c r="I57" i="22"/>
  <c r="J57" i="22"/>
  <c r="K57" i="22"/>
  <c r="L57" i="22"/>
  <c r="M57" i="22"/>
  <c r="N57" i="22"/>
  <c r="O57" i="22"/>
  <c r="P57" i="22"/>
  <c r="Q57" i="22"/>
  <c r="R57" i="22"/>
  <c r="S57" i="22"/>
  <c r="T57" i="22"/>
  <c r="U57" i="22"/>
  <c r="V57" i="22"/>
  <c r="W57" i="22"/>
  <c r="X57" i="22"/>
  <c r="Y57" i="22"/>
  <c r="Z57" i="22"/>
  <c r="AA57" i="22"/>
  <c r="D58" i="22"/>
  <c r="E58" i="22"/>
  <c r="F58" i="22"/>
  <c r="G58" i="22"/>
  <c r="H58" i="22"/>
  <c r="I58" i="22"/>
  <c r="J58" i="22"/>
  <c r="K58" i="22"/>
  <c r="L58" i="22"/>
  <c r="M58" i="22"/>
  <c r="N58" i="22"/>
  <c r="O58" i="22"/>
  <c r="P58" i="22"/>
  <c r="Q58" i="22"/>
  <c r="R58" i="22"/>
  <c r="S58" i="22"/>
  <c r="T58" i="22"/>
  <c r="U58" i="22"/>
  <c r="V58" i="22"/>
  <c r="W58" i="22"/>
  <c r="X58" i="22"/>
  <c r="Y58" i="22"/>
  <c r="Z58" i="22"/>
  <c r="AA58" i="22"/>
  <c r="D59" i="22"/>
  <c r="E59" i="22"/>
  <c r="F59" i="22"/>
  <c r="G59" i="22"/>
  <c r="H59" i="22"/>
  <c r="I59" i="22"/>
  <c r="J59" i="22"/>
  <c r="K59" i="22"/>
  <c r="L59" i="22"/>
  <c r="M59" i="22"/>
  <c r="N59" i="22"/>
  <c r="O59" i="22"/>
  <c r="P59" i="22"/>
  <c r="Q59" i="22"/>
  <c r="R59" i="22"/>
  <c r="S59" i="22"/>
  <c r="T59" i="22"/>
  <c r="U59" i="22"/>
  <c r="V59" i="22"/>
  <c r="W59" i="22"/>
  <c r="X59" i="22"/>
  <c r="Y59" i="22"/>
  <c r="Z59" i="22"/>
  <c r="AA59" i="22"/>
  <c r="D64" i="22"/>
  <c r="E64" i="22"/>
  <c r="F64" i="22"/>
  <c r="G64" i="22"/>
  <c r="H64" i="22"/>
  <c r="I64" i="22"/>
  <c r="J64" i="22"/>
  <c r="K64" i="22"/>
  <c r="L64" i="22"/>
  <c r="M64" i="22"/>
  <c r="N64" i="22"/>
  <c r="O64" i="22"/>
  <c r="P64" i="22"/>
  <c r="Q64" i="22"/>
  <c r="R64" i="22"/>
  <c r="S64" i="22"/>
  <c r="T64" i="22"/>
  <c r="U64" i="22"/>
  <c r="V64" i="22"/>
  <c r="W64" i="22"/>
  <c r="X64" i="22"/>
  <c r="Y64" i="22"/>
  <c r="Z64" i="22"/>
  <c r="AA64" i="22"/>
  <c r="D65" i="22"/>
  <c r="E65" i="22"/>
  <c r="F65" i="22"/>
  <c r="G65" i="22"/>
  <c r="G63" i="22" s="1"/>
  <c r="H65" i="22"/>
  <c r="I65" i="22"/>
  <c r="J65" i="22"/>
  <c r="K65" i="22"/>
  <c r="L65" i="22"/>
  <c r="M65" i="22"/>
  <c r="N65" i="22"/>
  <c r="O65" i="22"/>
  <c r="P65" i="22"/>
  <c r="Q65" i="22"/>
  <c r="R65" i="22"/>
  <c r="S65" i="22"/>
  <c r="T65" i="22"/>
  <c r="U65" i="22"/>
  <c r="V65" i="22"/>
  <c r="W65" i="22"/>
  <c r="X65" i="22"/>
  <c r="Y65" i="22"/>
  <c r="Z65" i="22"/>
  <c r="AA65" i="22"/>
  <c r="D66" i="22"/>
  <c r="E66" i="22"/>
  <c r="F66" i="22"/>
  <c r="G66" i="22"/>
  <c r="H66" i="22"/>
  <c r="I66" i="22"/>
  <c r="J66" i="22"/>
  <c r="K66" i="22"/>
  <c r="L66" i="22"/>
  <c r="M66" i="22"/>
  <c r="N66" i="22"/>
  <c r="O66" i="22"/>
  <c r="P66" i="22"/>
  <c r="Q66" i="22"/>
  <c r="R66" i="22"/>
  <c r="S66" i="22"/>
  <c r="T66" i="22"/>
  <c r="U66" i="22"/>
  <c r="V66" i="22"/>
  <c r="W66" i="22"/>
  <c r="X66" i="22"/>
  <c r="Y66" i="22"/>
  <c r="Z66" i="22"/>
  <c r="AA66" i="22"/>
  <c r="D67" i="22"/>
  <c r="E67" i="22"/>
  <c r="F67" i="22"/>
  <c r="G67" i="22"/>
  <c r="H67" i="22"/>
  <c r="I67" i="22"/>
  <c r="J67" i="22"/>
  <c r="K67" i="22"/>
  <c r="L67" i="22"/>
  <c r="M67" i="22"/>
  <c r="N67" i="22"/>
  <c r="O67" i="22"/>
  <c r="P67" i="22"/>
  <c r="Q67" i="22"/>
  <c r="R67" i="22"/>
  <c r="S67" i="22"/>
  <c r="T67" i="22"/>
  <c r="U67" i="22"/>
  <c r="V67" i="22"/>
  <c r="W67" i="22"/>
  <c r="X67" i="22"/>
  <c r="Y67" i="22"/>
  <c r="Z67" i="22"/>
  <c r="AA67" i="22"/>
  <c r="D68" i="22"/>
  <c r="E68" i="22"/>
  <c r="F68" i="22"/>
  <c r="G68" i="22"/>
  <c r="H68" i="22"/>
  <c r="I68" i="22"/>
  <c r="J68" i="22"/>
  <c r="K68" i="22"/>
  <c r="L68" i="22"/>
  <c r="M68" i="22"/>
  <c r="N68" i="22"/>
  <c r="O68" i="22"/>
  <c r="P68" i="22"/>
  <c r="Q68" i="22"/>
  <c r="R68" i="22"/>
  <c r="S68" i="22"/>
  <c r="T68" i="22"/>
  <c r="U68" i="22"/>
  <c r="V68" i="22"/>
  <c r="W68" i="22"/>
  <c r="X68" i="22"/>
  <c r="Y68" i="22"/>
  <c r="Z68" i="22"/>
  <c r="AA68" i="22"/>
  <c r="D69" i="22"/>
  <c r="E69" i="22"/>
  <c r="F69" i="22"/>
  <c r="G69" i="22"/>
  <c r="H69" i="22"/>
  <c r="I69" i="22"/>
  <c r="J69" i="22"/>
  <c r="K69" i="22"/>
  <c r="L69" i="22"/>
  <c r="M69" i="22"/>
  <c r="N69" i="22"/>
  <c r="O69" i="22"/>
  <c r="P69" i="22"/>
  <c r="Q69" i="22"/>
  <c r="R69" i="22"/>
  <c r="S69" i="22"/>
  <c r="T69" i="22"/>
  <c r="U69" i="22"/>
  <c r="V69" i="22"/>
  <c r="W69" i="22"/>
  <c r="X69" i="22"/>
  <c r="Y69" i="22"/>
  <c r="Z69" i="22"/>
  <c r="AA69" i="22"/>
  <c r="D70" i="22"/>
  <c r="E70" i="22"/>
  <c r="F70" i="22"/>
  <c r="G70" i="22"/>
  <c r="H70" i="22"/>
  <c r="I70" i="22"/>
  <c r="J70" i="22"/>
  <c r="K70" i="22"/>
  <c r="L70" i="22"/>
  <c r="M70" i="22"/>
  <c r="N70" i="22"/>
  <c r="O70" i="22"/>
  <c r="P70" i="22"/>
  <c r="Q70" i="22"/>
  <c r="R70" i="22"/>
  <c r="S70" i="22"/>
  <c r="T70" i="22"/>
  <c r="U70" i="22"/>
  <c r="V70" i="22"/>
  <c r="W70" i="22"/>
  <c r="X70" i="22"/>
  <c r="Y70" i="22"/>
  <c r="Z70" i="22"/>
  <c r="AA70" i="22"/>
  <c r="C70" i="22"/>
  <c r="C69" i="22"/>
  <c r="C68" i="22"/>
  <c r="C67" i="22"/>
  <c r="C66" i="22"/>
  <c r="C65" i="22"/>
  <c r="C64" i="22"/>
  <c r="C59" i="22"/>
  <c r="C58" i="22"/>
  <c r="C57" i="22"/>
  <c r="C56" i="22"/>
  <c r="C55" i="22"/>
  <c r="C54" i="22"/>
  <c r="C52" i="22" s="1"/>
  <c r="C53" i="22"/>
  <c r="C51" i="22" s="1"/>
  <c r="C48" i="22"/>
  <c r="C47" i="22"/>
  <c r="C46" i="22"/>
  <c r="C45" i="22"/>
  <c r="C44" i="22"/>
  <c r="C43" i="22"/>
  <c r="C41" i="22" s="1"/>
  <c r="C42" i="22"/>
  <c r="C40" i="22" s="1"/>
  <c r="C37" i="22"/>
  <c r="C36" i="22"/>
  <c r="C35" i="22"/>
  <c r="C34" i="22"/>
  <c r="C33" i="22"/>
  <c r="C32" i="22"/>
  <c r="C31" i="22"/>
  <c r="C29" i="22" s="1"/>
  <c r="AA26" i="22"/>
  <c r="Z26" i="22"/>
  <c r="Y26" i="22"/>
  <c r="X26" i="22"/>
  <c r="W26" i="22"/>
  <c r="V26" i="22"/>
  <c r="U26" i="22"/>
  <c r="T26" i="22"/>
  <c r="S26" i="22"/>
  <c r="R26" i="22"/>
  <c r="Q26" i="22"/>
  <c r="P26" i="22"/>
  <c r="O26" i="22"/>
  <c r="N26" i="22"/>
  <c r="M26" i="22"/>
  <c r="L26" i="22"/>
  <c r="K26" i="22"/>
  <c r="J26" i="22"/>
  <c r="I26" i="22"/>
  <c r="H26" i="22"/>
  <c r="G26" i="22"/>
  <c r="F26" i="22"/>
  <c r="E26" i="22"/>
  <c r="D26" i="22"/>
  <c r="AA25" i="22"/>
  <c r="Z25" i="22"/>
  <c r="Y25" i="22"/>
  <c r="X25" i="22"/>
  <c r="W25" i="22"/>
  <c r="V25" i="22"/>
  <c r="U25" i="22"/>
  <c r="T25" i="22"/>
  <c r="S25" i="22"/>
  <c r="R25" i="22"/>
  <c r="Q25" i="22"/>
  <c r="P25" i="22"/>
  <c r="O25" i="22"/>
  <c r="N25" i="22"/>
  <c r="M25" i="22"/>
  <c r="L25" i="22"/>
  <c r="K25" i="22"/>
  <c r="J25" i="22"/>
  <c r="I25" i="22"/>
  <c r="H25" i="22"/>
  <c r="G25" i="22"/>
  <c r="F25" i="22"/>
  <c r="E25" i="22"/>
  <c r="D25" i="22"/>
  <c r="AA24" i="22"/>
  <c r="Z24" i="22"/>
  <c r="Y24" i="22"/>
  <c r="X24" i="22"/>
  <c r="W24" i="22"/>
  <c r="V24" i="22"/>
  <c r="U24" i="22"/>
  <c r="T24" i="22"/>
  <c r="S24" i="22"/>
  <c r="R24" i="22"/>
  <c r="Q24" i="22"/>
  <c r="P24" i="22"/>
  <c r="O24" i="22"/>
  <c r="N24" i="22"/>
  <c r="M24" i="22"/>
  <c r="L24" i="22"/>
  <c r="K24" i="22"/>
  <c r="J24" i="22"/>
  <c r="I24" i="22"/>
  <c r="H24" i="22"/>
  <c r="G24" i="22"/>
  <c r="F24" i="22"/>
  <c r="E24" i="22"/>
  <c r="D24" i="22"/>
  <c r="AA23" i="22"/>
  <c r="Z23" i="22"/>
  <c r="Y23" i="22"/>
  <c r="X23" i="22"/>
  <c r="W23" i="22"/>
  <c r="V23" i="22"/>
  <c r="U23" i="22"/>
  <c r="T23" i="22"/>
  <c r="S23" i="22"/>
  <c r="R23" i="22"/>
  <c r="Q23" i="22"/>
  <c r="P23" i="22"/>
  <c r="O23" i="22"/>
  <c r="N23" i="22"/>
  <c r="M23" i="22"/>
  <c r="L23" i="22"/>
  <c r="K23" i="22"/>
  <c r="J23" i="22"/>
  <c r="I23" i="22"/>
  <c r="H23" i="22"/>
  <c r="G23" i="22"/>
  <c r="F23" i="22"/>
  <c r="E23" i="22"/>
  <c r="D23" i="22"/>
  <c r="AA22" i="22"/>
  <c r="Z22" i="22"/>
  <c r="Y22" i="22"/>
  <c r="X22" i="22"/>
  <c r="W22" i="22"/>
  <c r="V22" i="22"/>
  <c r="U22" i="22"/>
  <c r="T22" i="22"/>
  <c r="S22" i="22"/>
  <c r="R22" i="22"/>
  <c r="Q22" i="22"/>
  <c r="P22" i="22"/>
  <c r="O22" i="22"/>
  <c r="N22" i="22"/>
  <c r="M22" i="22"/>
  <c r="L22" i="22"/>
  <c r="K22" i="22"/>
  <c r="J22" i="22"/>
  <c r="I22" i="22"/>
  <c r="H22" i="22"/>
  <c r="G22" i="22"/>
  <c r="F22" i="22"/>
  <c r="E22" i="22"/>
  <c r="D22" i="22"/>
  <c r="AA21" i="22"/>
  <c r="AA19" i="22" s="1"/>
  <c r="Z21" i="22"/>
  <c r="Z19" i="22" s="1"/>
  <c r="Y21" i="22"/>
  <c r="Y19" i="22" s="1"/>
  <c r="X21" i="22"/>
  <c r="X19" i="22" s="1"/>
  <c r="W21" i="22"/>
  <c r="W19" i="22" s="1"/>
  <c r="V21" i="22"/>
  <c r="V19" i="22" s="1"/>
  <c r="U21" i="22"/>
  <c r="U19" i="22" s="1"/>
  <c r="T21" i="22"/>
  <c r="T19" i="22" s="1"/>
  <c r="S21" i="22"/>
  <c r="S19" i="22" s="1"/>
  <c r="R21" i="22"/>
  <c r="R19" i="22" s="1"/>
  <c r="Q21" i="22"/>
  <c r="Q19" i="22" s="1"/>
  <c r="P21" i="22"/>
  <c r="P19" i="22" s="1"/>
  <c r="O21" i="22"/>
  <c r="O19" i="22" s="1"/>
  <c r="N21" i="22"/>
  <c r="N19" i="22" s="1"/>
  <c r="M21" i="22"/>
  <c r="M19" i="22" s="1"/>
  <c r="L21" i="22"/>
  <c r="L19" i="22" s="1"/>
  <c r="K21" i="22"/>
  <c r="K19" i="22" s="1"/>
  <c r="J21" i="22"/>
  <c r="J19" i="22" s="1"/>
  <c r="I21" i="22"/>
  <c r="I19" i="22" s="1"/>
  <c r="H21" i="22"/>
  <c r="H19" i="22" s="1"/>
  <c r="G21" i="22"/>
  <c r="G19" i="22" s="1"/>
  <c r="F21" i="22"/>
  <c r="F19" i="22" s="1"/>
  <c r="E21" i="22"/>
  <c r="E19" i="22" s="1"/>
  <c r="D21" i="22"/>
  <c r="D19" i="22" s="1"/>
  <c r="AA20" i="22"/>
  <c r="AA18" i="22" s="1"/>
  <c r="Z20" i="22"/>
  <c r="Y20" i="22"/>
  <c r="Y18" i="22" s="1"/>
  <c r="X20" i="22"/>
  <c r="W20" i="22"/>
  <c r="V20" i="22"/>
  <c r="U20" i="22"/>
  <c r="U18" i="22" s="1"/>
  <c r="T20" i="22"/>
  <c r="T18" i="22" s="1"/>
  <c r="S20" i="22"/>
  <c r="S18" i="22" s="1"/>
  <c r="R20" i="22"/>
  <c r="R18" i="22" s="1"/>
  <c r="Q20" i="22"/>
  <c r="P20" i="22"/>
  <c r="P18" i="22" s="1"/>
  <c r="O20" i="22"/>
  <c r="N20" i="22"/>
  <c r="M20" i="22"/>
  <c r="M18" i="22" s="1"/>
  <c r="L20" i="22"/>
  <c r="L18" i="22" s="1"/>
  <c r="K20" i="22"/>
  <c r="K18" i="22" s="1"/>
  <c r="J20" i="22"/>
  <c r="I20" i="22"/>
  <c r="I18" i="22" s="1"/>
  <c r="H20" i="22"/>
  <c r="H18" i="22" s="1"/>
  <c r="G20" i="22"/>
  <c r="F20" i="22"/>
  <c r="E20" i="22"/>
  <c r="E18" i="22" s="1"/>
  <c r="D20" i="22"/>
  <c r="D18" i="22" s="1"/>
  <c r="C26" i="22"/>
  <c r="C25" i="22"/>
  <c r="C24" i="22"/>
  <c r="C23" i="22"/>
  <c r="C22" i="22"/>
  <c r="C21" i="22"/>
  <c r="C20" i="22"/>
  <c r="D9" i="22"/>
  <c r="E9" i="22"/>
  <c r="F9" i="22"/>
  <c r="G9" i="22"/>
  <c r="H9" i="22"/>
  <c r="I9" i="22"/>
  <c r="J9" i="22"/>
  <c r="K9" i="22"/>
  <c r="L9" i="22"/>
  <c r="M9" i="22"/>
  <c r="N9" i="22"/>
  <c r="O9" i="22"/>
  <c r="P9" i="22"/>
  <c r="Q9" i="22"/>
  <c r="R9" i="22"/>
  <c r="S9" i="22"/>
  <c r="T9" i="22"/>
  <c r="U9" i="22"/>
  <c r="V9" i="22"/>
  <c r="W9" i="22"/>
  <c r="X9" i="22"/>
  <c r="Y9" i="22"/>
  <c r="Z9" i="22"/>
  <c r="AA9" i="22"/>
  <c r="D10" i="22"/>
  <c r="E10" i="22"/>
  <c r="F10" i="22"/>
  <c r="G10" i="22"/>
  <c r="H10" i="22"/>
  <c r="I10" i="22"/>
  <c r="J10" i="22"/>
  <c r="K10" i="22"/>
  <c r="L10" i="22"/>
  <c r="M10" i="22"/>
  <c r="N10" i="22"/>
  <c r="O10" i="22"/>
  <c r="P10" i="22"/>
  <c r="Q10" i="22"/>
  <c r="R10" i="22"/>
  <c r="S10" i="22"/>
  <c r="T10" i="22"/>
  <c r="T8" i="22" s="1"/>
  <c r="U10" i="22"/>
  <c r="V10" i="22"/>
  <c r="W10" i="22"/>
  <c r="X10" i="22"/>
  <c r="Y10" i="22"/>
  <c r="Z10" i="22"/>
  <c r="AA10" i="22"/>
  <c r="D11" i="22"/>
  <c r="E11" i="22"/>
  <c r="F11" i="22"/>
  <c r="G11" i="22"/>
  <c r="H11" i="22"/>
  <c r="I11" i="22"/>
  <c r="J11" i="22"/>
  <c r="K11" i="22"/>
  <c r="L11" i="22"/>
  <c r="M11" i="22"/>
  <c r="N11" i="22"/>
  <c r="O11" i="22"/>
  <c r="P11" i="22"/>
  <c r="Q11" i="22"/>
  <c r="R11" i="22"/>
  <c r="S11" i="22"/>
  <c r="T11" i="22"/>
  <c r="U11" i="22"/>
  <c r="V11" i="22"/>
  <c r="W11" i="22"/>
  <c r="X11" i="22"/>
  <c r="Y11" i="22"/>
  <c r="Z11" i="22"/>
  <c r="AA11" i="22"/>
  <c r="D12" i="22"/>
  <c r="E12" i="22"/>
  <c r="F12" i="22"/>
  <c r="G12" i="22"/>
  <c r="H12" i="22"/>
  <c r="I12" i="22"/>
  <c r="J12" i="22"/>
  <c r="K12" i="22"/>
  <c r="L12" i="22"/>
  <c r="M12" i="22"/>
  <c r="N12" i="22"/>
  <c r="O12" i="22"/>
  <c r="P12" i="22"/>
  <c r="Q12" i="22"/>
  <c r="R12" i="22"/>
  <c r="S12" i="22"/>
  <c r="T12" i="22"/>
  <c r="U12" i="22"/>
  <c r="V12" i="22"/>
  <c r="W12" i="22"/>
  <c r="X12" i="22"/>
  <c r="Y12" i="22"/>
  <c r="Z12" i="22"/>
  <c r="AA12" i="22"/>
  <c r="D13" i="22"/>
  <c r="E13" i="22"/>
  <c r="F13" i="22"/>
  <c r="G13" i="22"/>
  <c r="H13" i="22"/>
  <c r="I13" i="22"/>
  <c r="J13" i="22"/>
  <c r="K13" i="22"/>
  <c r="L13" i="22"/>
  <c r="M13" i="22"/>
  <c r="N13" i="22"/>
  <c r="O13" i="22"/>
  <c r="P13" i="22"/>
  <c r="Q13" i="22"/>
  <c r="R13" i="22"/>
  <c r="S13" i="22"/>
  <c r="T13" i="22"/>
  <c r="U13" i="22"/>
  <c r="V13" i="22"/>
  <c r="W13" i="22"/>
  <c r="X13" i="22"/>
  <c r="Y13" i="22"/>
  <c r="Z13" i="22"/>
  <c r="AA13" i="22"/>
  <c r="D14" i="22"/>
  <c r="E14" i="22"/>
  <c r="F14" i="22"/>
  <c r="G14" i="22"/>
  <c r="H14" i="22"/>
  <c r="I14" i="22"/>
  <c r="J14" i="22"/>
  <c r="K14" i="22"/>
  <c r="L14" i="22"/>
  <c r="M14" i="22"/>
  <c r="N14" i="22"/>
  <c r="O14" i="22"/>
  <c r="P14" i="22"/>
  <c r="Q14" i="22"/>
  <c r="R14" i="22"/>
  <c r="S14" i="22"/>
  <c r="T14" i="22"/>
  <c r="U14" i="22"/>
  <c r="V14" i="22"/>
  <c r="W14" i="22"/>
  <c r="X14" i="22"/>
  <c r="Y14" i="22"/>
  <c r="Z14" i="22"/>
  <c r="AA14" i="22"/>
  <c r="D15" i="22"/>
  <c r="E15" i="22"/>
  <c r="F15" i="22"/>
  <c r="G15" i="22"/>
  <c r="H15" i="22"/>
  <c r="I15" i="22"/>
  <c r="J15" i="22"/>
  <c r="K15" i="22"/>
  <c r="L15" i="22"/>
  <c r="M15" i="22"/>
  <c r="N15" i="22"/>
  <c r="O15" i="22"/>
  <c r="P15" i="22"/>
  <c r="Q15" i="22"/>
  <c r="R15" i="22"/>
  <c r="S15" i="22"/>
  <c r="T15" i="22"/>
  <c r="U15" i="22"/>
  <c r="V15" i="22"/>
  <c r="W15" i="22"/>
  <c r="X15" i="22"/>
  <c r="Y15" i="22"/>
  <c r="Z15" i="22"/>
  <c r="AA15" i="22"/>
  <c r="C15" i="22"/>
  <c r="C14" i="22"/>
  <c r="C13" i="22"/>
  <c r="C12" i="22"/>
  <c r="C11" i="22"/>
  <c r="C10" i="22"/>
  <c r="C9" i="22"/>
  <c r="D4" i="22"/>
  <c r="E4" i="22" s="1"/>
  <c r="F4" i="22" s="1"/>
  <c r="G4" i="22" s="1"/>
  <c r="H4" i="22" s="1"/>
  <c r="I4" i="22" s="1"/>
  <c r="J4" i="22" s="1"/>
  <c r="K4" i="22" s="1"/>
  <c r="L4" i="22" s="1"/>
  <c r="M4" i="22" s="1"/>
  <c r="N4" i="22" s="1"/>
  <c r="O4" i="22" s="1"/>
  <c r="P4" i="22" s="1"/>
  <c r="Q4" i="22" s="1"/>
  <c r="R4" i="22" s="1"/>
  <c r="S4" i="22" s="1"/>
  <c r="T4" i="22" s="1"/>
  <c r="U4" i="22" s="1"/>
  <c r="V4" i="22" s="1"/>
  <c r="W4" i="22" s="1"/>
  <c r="X4" i="22" s="1"/>
  <c r="Y4" i="22" s="1"/>
  <c r="Z4" i="22" s="1"/>
  <c r="AA4" i="22" s="1"/>
  <c r="AG133" i="1"/>
  <c r="AH133" i="1"/>
  <c r="AI133" i="1"/>
  <c r="AJ133" i="1"/>
  <c r="AK133" i="1"/>
  <c r="AL133" i="1"/>
  <c r="S133" i="1"/>
  <c r="T133" i="1"/>
  <c r="U133" i="1"/>
  <c r="V133" i="1"/>
  <c r="W133" i="1"/>
  <c r="X133" i="1"/>
  <c r="Y133" i="1"/>
  <c r="Z133" i="1"/>
  <c r="AA133" i="1"/>
  <c r="AB133" i="1"/>
  <c r="AC133" i="1"/>
  <c r="AD133" i="1"/>
  <c r="AE133" i="1"/>
  <c r="AF133" i="1"/>
  <c r="R133" i="1"/>
  <c r="V8" i="22" l="1"/>
  <c r="N7" i="22"/>
  <c r="I62" i="22"/>
  <c r="Q52" i="22"/>
  <c r="U8" i="22"/>
  <c r="E7" i="22"/>
  <c r="H63" i="22"/>
  <c r="P52" i="22"/>
  <c r="H51" i="22"/>
  <c r="H41" i="22"/>
  <c r="L8" i="22"/>
  <c r="L7" i="22"/>
  <c r="O63" i="22"/>
  <c r="G62" i="22"/>
  <c r="O52" i="22"/>
  <c r="G51" i="22"/>
  <c r="G41" i="22"/>
  <c r="S8" i="22"/>
  <c r="S7" i="22"/>
  <c r="X8" i="22"/>
  <c r="P8" i="22"/>
  <c r="H8" i="22"/>
  <c r="X7" i="22"/>
  <c r="P7" i="22"/>
  <c r="H7" i="22"/>
  <c r="X17" i="22"/>
  <c r="X18" i="22"/>
  <c r="AA63" i="22"/>
  <c r="S63" i="22"/>
  <c r="K63" i="22"/>
  <c r="AA62" i="22"/>
  <c r="S62" i="22"/>
  <c r="K62" i="22"/>
  <c r="AA52" i="22"/>
  <c r="S52" i="22"/>
  <c r="K52" i="22"/>
  <c r="AA51" i="22"/>
  <c r="S51" i="22"/>
  <c r="K51" i="22"/>
  <c r="AA41" i="22"/>
  <c r="S41" i="22"/>
  <c r="K41" i="22"/>
  <c r="AA40" i="22"/>
  <c r="S40" i="22"/>
  <c r="K40" i="22"/>
  <c r="AA30" i="22"/>
  <c r="S30" i="22"/>
  <c r="K30" i="22"/>
  <c r="AA29" i="22"/>
  <c r="S29" i="22"/>
  <c r="K29" i="22"/>
  <c r="W8" i="22"/>
  <c r="O8" i="22"/>
  <c r="G8" i="22"/>
  <c r="W7" i="22"/>
  <c r="O7" i="22"/>
  <c r="G7" i="22"/>
  <c r="Q17" i="22"/>
  <c r="Q18" i="22"/>
  <c r="Z63" i="22"/>
  <c r="R63" i="22"/>
  <c r="J63" i="22"/>
  <c r="Z62" i="22"/>
  <c r="R62" i="22"/>
  <c r="J62" i="22"/>
  <c r="Z52" i="22"/>
  <c r="R52" i="22"/>
  <c r="J52" i="22"/>
  <c r="Z51" i="22"/>
  <c r="R51" i="22"/>
  <c r="J51" i="22"/>
  <c r="Z41" i="22"/>
  <c r="R41" i="22"/>
  <c r="J41" i="22"/>
  <c r="Z40" i="22"/>
  <c r="R40" i="22"/>
  <c r="J40" i="22"/>
  <c r="Z30" i="22"/>
  <c r="R30" i="22"/>
  <c r="J30" i="22"/>
  <c r="Z29" i="22"/>
  <c r="R29" i="22"/>
  <c r="J29" i="22"/>
  <c r="F7" i="22"/>
  <c r="I63" i="22"/>
  <c r="Q51" i="22"/>
  <c r="I51" i="22"/>
  <c r="Y41" i="22"/>
  <c r="Q41" i="22"/>
  <c r="I41" i="22"/>
  <c r="Y40" i="22"/>
  <c r="Q40" i="22"/>
  <c r="I40" i="22"/>
  <c r="Y30" i="22"/>
  <c r="Q30" i="22"/>
  <c r="I30" i="22"/>
  <c r="Y29" i="22"/>
  <c r="Q29" i="22"/>
  <c r="I29" i="22"/>
  <c r="J17" i="22"/>
  <c r="J18" i="22"/>
  <c r="Q63" i="22"/>
  <c r="Y52" i="22"/>
  <c r="H62" i="22"/>
  <c r="X40" i="22"/>
  <c r="H40" i="22"/>
  <c r="H30" i="22"/>
  <c r="X29" i="22"/>
  <c r="P29" i="22"/>
  <c r="H29" i="22"/>
  <c r="Z17" i="22"/>
  <c r="Z18" i="22"/>
  <c r="Y62" i="22"/>
  <c r="U7" i="22"/>
  <c r="P62" i="22"/>
  <c r="P41" i="22"/>
  <c r="G29" i="22"/>
  <c r="Y63" i="22"/>
  <c r="X63" i="22"/>
  <c r="X41" i="22"/>
  <c r="N8" i="22"/>
  <c r="F8" i="22"/>
  <c r="I52" i="22"/>
  <c r="M8" i="22"/>
  <c r="E8" i="22"/>
  <c r="X62" i="22"/>
  <c r="X52" i="22"/>
  <c r="P51" i="22"/>
  <c r="D8" i="22"/>
  <c r="D7" i="22"/>
  <c r="W62" i="22"/>
  <c r="G52" i="22"/>
  <c r="O51" i="22"/>
  <c r="O41" i="22"/>
  <c r="G40" i="22"/>
  <c r="W30" i="22"/>
  <c r="W29" i="22"/>
  <c r="AA8" i="22"/>
  <c r="AA7" i="22"/>
  <c r="C18" i="22"/>
  <c r="C30" i="22"/>
  <c r="V63" i="22"/>
  <c r="N63" i="22"/>
  <c r="V62" i="22"/>
  <c r="F62" i="22"/>
  <c r="V52" i="22"/>
  <c r="F52" i="22"/>
  <c r="N51" i="22"/>
  <c r="V41" i="22"/>
  <c r="N41" i="22"/>
  <c r="F41" i="22"/>
  <c r="V40" i="22"/>
  <c r="N40" i="22"/>
  <c r="F40" i="22"/>
  <c r="V30" i="22"/>
  <c r="N30" i="22"/>
  <c r="F30" i="22"/>
  <c r="V29" i="22"/>
  <c r="N29" i="22"/>
  <c r="F29" i="22"/>
  <c r="C7" i="22"/>
  <c r="Z8" i="22"/>
  <c r="R8" i="22"/>
  <c r="J8" i="22"/>
  <c r="Z7" i="22"/>
  <c r="R7" i="22"/>
  <c r="J7" i="22"/>
  <c r="C19" i="22"/>
  <c r="F17" i="22"/>
  <c r="F18" i="22"/>
  <c r="N17" i="22"/>
  <c r="N18" i="22"/>
  <c r="V17" i="22"/>
  <c r="V18" i="22"/>
  <c r="U63" i="22"/>
  <c r="M63" i="22"/>
  <c r="E63" i="22"/>
  <c r="U62" i="22"/>
  <c r="M62" i="22"/>
  <c r="E62" i="22"/>
  <c r="U52" i="22"/>
  <c r="M52" i="22"/>
  <c r="E52" i="22"/>
  <c r="U51" i="22"/>
  <c r="M51" i="22"/>
  <c r="E51" i="22"/>
  <c r="U41" i="22"/>
  <c r="M41" i="22"/>
  <c r="E41" i="22"/>
  <c r="U40" i="22"/>
  <c r="M40" i="22"/>
  <c r="E40" i="22"/>
  <c r="U30" i="22"/>
  <c r="M30" i="22"/>
  <c r="E30" i="22"/>
  <c r="U29" i="22"/>
  <c r="M29" i="22"/>
  <c r="E29" i="22"/>
  <c r="V7" i="22"/>
  <c r="Q62" i="22"/>
  <c r="Y51" i="22"/>
  <c r="M7" i="22"/>
  <c r="P63" i="22"/>
  <c r="X51" i="22"/>
  <c r="P40" i="22"/>
  <c r="T7" i="22"/>
  <c r="W63" i="22"/>
  <c r="O62" i="22"/>
  <c r="W52" i="22"/>
  <c r="W51" i="22"/>
  <c r="W41" i="22"/>
  <c r="O40" i="22"/>
  <c r="O30" i="22"/>
  <c r="O29" i="22"/>
  <c r="K8" i="22"/>
  <c r="K7" i="22"/>
  <c r="F63" i="22"/>
  <c r="N62" i="22"/>
  <c r="N52" i="22"/>
  <c r="V51" i="22"/>
  <c r="F51" i="22"/>
  <c r="C8" i="22"/>
  <c r="Y8" i="22"/>
  <c r="Q8" i="22"/>
  <c r="I8" i="22"/>
  <c r="Y7" i="22"/>
  <c r="Q7" i="22"/>
  <c r="I7" i="22"/>
  <c r="G17" i="22"/>
  <c r="G18" i="22"/>
  <c r="O17" i="22"/>
  <c r="O18" i="22"/>
  <c r="W17" i="22"/>
  <c r="W18" i="22"/>
  <c r="T63" i="22"/>
  <c r="L63" i="22"/>
  <c r="D63" i="22"/>
  <c r="T62" i="22"/>
  <c r="L62" i="22"/>
  <c r="D62" i="22"/>
  <c r="T52" i="22"/>
  <c r="L52" i="22"/>
  <c r="D52" i="22"/>
  <c r="T51" i="22"/>
  <c r="L51" i="22"/>
  <c r="D51" i="22"/>
  <c r="T41" i="22"/>
  <c r="L41" i="22"/>
  <c r="D41" i="22"/>
  <c r="T40" i="22"/>
  <c r="L40" i="22"/>
  <c r="D40" i="22"/>
  <c r="T30" i="22"/>
  <c r="L30" i="22"/>
  <c r="D30" i="22"/>
  <c r="T29" i="22"/>
  <c r="L29" i="22"/>
  <c r="D29" i="22"/>
  <c r="K17" i="22"/>
  <c r="R17" i="22"/>
  <c r="T17" i="22"/>
  <c r="C62" i="22"/>
  <c r="C63" i="22"/>
  <c r="S17" i="22"/>
  <c r="E17" i="22"/>
  <c r="M17" i="22"/>
  <c r="Y17" i="22"/>
  <c r="I17" i="22"/>
  <c r="U17" i="22"/>
  <c r="F28" i="22"/>
  <c r="I6" i="22"/>
  <c r="H17" i="22"/>
  <c r="P17" i="22"/>
  <c r="AA17" i="22"/>
  <c r="C61" i="22"/>
  <c r="D17" i="22"/>
  <c r="L17" i="22"/>
  <c r="X28" i="22"/>
  <c r="C6" i="22"/>
  <c r="C28" i="22"/>
  <c r="W28" i="22"/>
  <c r="C17" i="22"/>
  <c r="E28" i="22"/>
  <c r="P6" i="22"/>
  <c r="AA6" i="22"/>
  <c r="S6" i="22"/>
  <c r="K6" i="22"/>
  <c r="Z61" i="22"/>
  <c r="R61" i="22"/>
  <c r="J61" i="22"/>
  <c r="Z50" i="22"/>
  <c r="R50" i="22"/>
  <c r="J50" i="22"/>
  <c r="Z39" i="22"/>
  <c r="R39" i="22"/>
  <c r="J39" i="22"/>
  <c r="Z28" i="22"/>
  <c r="R28" i="22"/>
  <c r="J28" i="22"/>
  <c r="Z6" i="22"/>
  <c r="R6" i="22"/>
  <c r="J6" i="22"/>
  <c r="C50" i="22"/>
  <c r="Y61" i="22"/>
  <c r="Q61" i="22"/>
  <c r="I61" i="22"/>
  <c r="Y50" i="22"/>
  <c r="Q50" i="22"/>
  <c r="I50" i="22"/>
  <c r="Y39" i="22"/>
  <c r="Q39" i="22"/>
  <c r="I39" i="22"/>
  <c r="Y28" i="22"/>
  <c r="Q28" i="22"/>
  <c r="I28" i="22"/>
  <c r="Q6" i="22"/>
  <c r="Y6" i="22"/>
  <c r="C39" i="22"/>
  <c r="X61" i="22"/>
  <c r="P61" i="22"/>
  <c r="H61" i="22"/>
  <c r="X50" i="22"/>
  <c r="P50" i="22"/>
  <c r="H50" i="22"/>
  <c r="X39" i="22"/>
  <c r="P39" i="22"/>
  <c r="H39" i="22"/>
  <c r="P28" i="22"/>
  <c r="H28" i="22"/>
  <c r="X6" i="22"/>
  <c r="O61" i="22"/>
  <c r="W50" i="22"/>
  <c r="G50" i="22"/>
  <c r="O39" i="22"/>
  <c r="O28" i="22"/>
  <c r="O6" i="22"/>
  <c r="V61" i="22"/>
  <c r="F61" i="22"/>
  <c r="N50" i="22"/>
  <c r="V39" i="22"/>
  <c r="F39" i="22"/>
  <c r="V28" i="22"/>
  <c r="V6" i="22"/>
  <c r="F6" i="22"/>
  <c r="U61" i="22"/>
  <c r="E61" i="22"/>
  <c r="U50" i="22"/>
  <c r="E50" i="22"/>
  <c r="U39" i="22"/>
  <c r="E39" i="22"/>
  <c r="M28" i="22"/>
  <c r="U6" i="22"/>
  <c r="M6" i="22"/>
  <c r="E6" i="22"/>
  <c r="T61" i="22"/>
  <c r="L61" i="22"/>
  <c r="D61" i="22"/>
  <c r="T50" i="22"/>
  <c r="L50" i="22"/>
  <c r="D50" i="22"/>
  <c r="T39" i="22"/>
  <c r="L39" i="22"/>
  <c r="D39" i="22"/>
  <c r="T28" i="22"/>
  <c r="L28" i="22"/>
  <c r="D28" i="22"/>
  <c r="H6" i="22"/>
  <c r="W61" i="22"/>
  <c r="G61" i="22"/>
  <c r="O50" i="22"/>
  <c r="W39" i="22"/>
  <c r="G39" i="22"/>
  <c r="G28" i="22"/>
  <c r="W6" i="22"/>
  <c r="G6" i="22"/>
  <c r="N61" i="22"/>
  <c r="V50" i="22"/>
  <c r="F50" i="22"/>
  <c r="N39" i="22"/>
  <c r="N28" i="22"/>
  <c r="N6" i="22"/>
  <c r="M61" i="22"/>
  <c r="M50" i="22"/>
  <c r="M39" i="22"/>
  <c r="U28" i="22"/>
  <c r="T6" i="22"/>
  <c r="L6" i="22"/>
  <c r="D6" i="22"/>
  <c r="AA61" i="22"/>
  <c r="S61" i="22"/>
  <c r="K61" i="22"/>
  <c r="AA50" i="22"/>
  <c r="S50" i="22"/>
  <c r="K50" i="22"/>
  <c r="AA39" i="22"/>
  <c r="S39" i="22"/>
  <c r="K39" i="22"/>
  <c r="AA28" i="22"/>
  <c r="S28" i="22"/>
  <c r="K28" i="22"/>
  <c r="AL134" i="1"/>
  <c r="AK134" i="1"/>
  <c r="AJ134" i="1"/>
  <c r="AI134" i="1"/>
  <c r="AH134" i="1"/>
  <c r="AG134" i="1"/>
  <c r="AF134" i="1"/>
  <c r="AE134" i="1"/>
  <c r="AD134" i="1"/>
  <c r="AC134" i="1"/>
  <c r="AB134" i="1"/>
  <c r="AA134" i="1"/>
  <c r="Z134" i="1"/>
  <c r="Y134" i="1"/>
  <c r="X134" i="1"/>
  <c r="W134" i="1"/>
  <c r="V134" i="1"/>
  <c r="U134" i="1"/>
  <c r="T134" i="1"/>
  <c r="S134" i="1"/>
  <c r="R143" i="1"/>
  <c r="R144" i="1" s="1"/>
  <c r="R134" i="1"/>
  <c r="AI132" i="1"/>
  <c r="AL132" i="1"/>
  <c r="AK132" i="1"/>
  <c r="AJ132" i="1"/>
  <c r="AH132" i="1"/>
  <c r="AG132" i="1"/>
  <c r="AF132" i="1"/>
  <c r="AE132" i="1"/>
  <c r="AD132" i="1"/>
  <c r="AC132" i="1"/>
  <c r="AB132" i="1"/>
  <c r="AA132" i="1"/>
  <c r="Z132" i="1"/>
  <c r="Y132" i="1"/>
  <c r="X132" i="1"/>
  <c r="W132" i="1"/>
  <c r="V132" i="1"/>
  <c r="U132" i="1"/>
  <c r="T132" i="1"/>
  <c r="S132" i="1"/>
  <c r="R132" i="1"/>
  <c r="Q132"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I126" i="1"/>
  <c r="E146" i="1"/>
  <c r="F146" i="1" s="1"/>
  <c r="G146" i="1" s="1"/>
  <c r="H146" i="1" s="1"/>
  <c r="I146" i="1" s="1"/>
  <c r="J146" i="1" s="1"/>
  <c r="K146" i="1" s="1"/>
  <c r="L146" i="1" s="1"/>
  <c r="M146" i="1" s="1"/>
  <c r="N146" i="1" s="1"/>
  <c r="O146" i="1" s="1"/>
  <c r="P146" i="1" s="1"/>
  <c r="Q146" i="1" s="1"/>
  <c r="R146" i="1" s="1"/>
  <c r="S146" i="1" s="1"/>
  <c r="T146" i="1" s="1"/>
  <c r="U146" i="1" s="1"/>
  <c r="V146" i="1" s="1"/>
  <c r="W146" i="1" s="1"/>
  <c r="X146" i="1" s="1"/>
  <c r="Y146" i="1" s="1"/>
  <c r="Z146" i="1" s="1"/>
  <c r="AA146" i="1" s="1"/>
  <c r="AB146" i="1" s="1"/>
  <c r="AC146" i="1" s="1"/>
  <c r="AD146" i="1" s="1"/>
  <c r="AE146" i="1" s="1"/>
  <c r="AF146" i="1" s="1"/>
  <c r="AG146" i="1" s="1"/>
  <c r="AH146" i="1" s="1"/>
  <c r="AI146" i="1" s="1"/>
  <c r="AJ146" i="1" s="1"/>
  <c r="AK146" i="1" s="1"/>
  <c r="AL146" i="1" s="1"/>
  <c r="E124" i="1"/>
  <c r="F124" i="1" s="1"/>
  <c r="G124" i="1" s="1"/>
  <c r="H124" i="1" s="1"/>
  <c r="I124" i="1" s="1"/>
  <c r="J124" i="1" s="1"/>
  <c r="K124" i="1" s="1"/>
  <c r="L124" i="1" s="1"/>
  <c r="M124" i="1" s="1"/>
  <c r="N124" i="1" s="1"/>
  <c r="O124" i="1" s="1"/>
  <c r="P124" i="1" s="1"/>
  <c r="Q124" i="1" s="1"/>
  <c r="R124" i="1" s="1"/>
  <c r="S124" i="1" s="1"/>
  <c r="T124" i="1" s="1"/>
  <c r="U124" i="1" s="1"/>
  <c r="V124" i="1" s="1"/>
  <c r="W124" i="1" s="1"/>
  <c r="X124" i="1" s="1"/>
  <c r="Y124" i="1" s="1"/>
  <c r="Z124" i="1" s="1"/>
  <c r="AA124" i="1" s="1"/>
  <c r="AB124" i="1" s="1"/>
  <c r="AC124" i="1" s="1"/>
  <c r="AD124" i="1" s="1"/>
  <c r="AE124" i="1" s="1"/>
  <c r="AF124" i="1" s="1"/>
  <c r="AG124" i="1" s="1"/>
  <c r="AH124" i="1" s="1"/>
  <c r="AI124" i="1" s="1"/>
  <c r="AJ124" i="1" s="1"/>
  <c r="AK124" i="1" s="1"/>
  <c r="AL124" i="1" s="1"/>
  <c r="E115" i="1"/>
  <c r="F115" i="1" s="1"/>
  <c r="G115" i="1" s="1"/>
  <c r="H115" i="1" s="1"/>
  <c r="I115" i="1" s="1"/>
  <c r="J115" i="1" s="1"/>
  <c r="K115" i="1" s="1"/>
  <c r="L115" i="1" s="1"/>
  <c r="M115" i="1" s="1"/>
  <c r="N115" i="1" s="1"/>
  <c r="O115" i="1" s="1"/>
  <c r="P115" i="1" s="1"/>
  <c r="Q115" i="1" s="1"/>
  <c r="R115" i="1" s="1"/>
  <c r="S115" i="1" s="1"/>
  <c r="T115" i="1" s="1"/>
  <c r="U115" i="1" s="1"/>
  <c r="V115" i="1" s="1"/>
  <c r="W115" i="1" s="1"/>
  <c r="X115" i="1" s="1"/>
  <c r="Y115" i="1" s="1"/>
  <c r="Z115" i="1" s="1"/>
  <c r="AA115" i="1" s="1"/>
  <c r="AB115" i="1" s="1"/>
  <c r="AC115" i="1" s="1"/>
  <c r="AD115" i="1" s="1"/>
  <c r="AE115" i="1" s="1"/>
  <c r="AF115" i="1" s="1"/>
  <c r="AG115" i="1" s="1"/>
  <c r="AH115" i="1" s="1"/>
  <c r="AI115" i="1" s="1"/>
  <c r="AJ115" i="1" s="1"/>
  <c r="AK115" i="1" s="1"/>
  <c r="AL115" i="1" s="1"/>
  <c r="AL143" i="1"/>
  <c r="AL144" i="1" s="1"/>
  <c r="AK143" i="1"/>
  <c r="AK144" i="1" s="1"/>
  <c r="AJ143" i="1"/>
  <c r="AJ144" i="1" s="1"/>
  <c r="AI143" i="1"/>
  <c r="AI144" i="1" s="1"/>
  <c r="AH143" i="1"/>
  <c r="AH144" i="1" s="1"/>
  <c r="AG143" i="1"/>
  <c r="AG144" i="1" s="1"/>
  <c r="AF143" i="1"/>
  <c r="AF144" i="1" s="1"/>
  <c r="AE143" i="1"/>
  <c r="AE144" i="1" s="1"/>
  <c r="AD143" i="1"/>
  <c r="AD144" i="1" s="1"/>
  <c r="AC143" i="1"/>
  <c r="AC144" i="1" s="1"/>
  <c r="AB143" i="1"/>
  <c r="AB144" i="1" s="1"/>
  <c r="AA143" i="1"/>
  <c r="AA144" i="1" s="1"/>
  <c r="Z143" i="1"/>
  <c r="Z144" i="1" s="1"/>
  <c r="Y143" i="1"/>
  <c r="Y144" i="1" s="1"/>
  <c r="X143" i="1"/>
  <c r="X144" i="1" s="1"/>
  <c r="W143" i="1"/>
  <c r="W144" i="1" s="1"/>
  <c r="V143" i="1"/>
  <c r="V144" i="1" s="1"/>
  <c r="U143" i="1"/>
  <c r="U144" i="1" s="1"/>
  <c r="T143" i="1"/>
  <c r="T144" i="1" s="1"/>
  <c r="S143" i="1"/>
  <c r="S144" i="1" s="1"/>
  <c r="AL141" i="1"/>
  <c r="AL142" i="1" s="1"/>
  <c r="AK141" i="1"/>
  <c r="AK142" i="1" s="1"/>
  <c r="AJ141" i="1"/>
  <c r="AJ142" i="1" s="1"/>
  <c r="AI141" i="1"/>
  <c r="AI142" i="1" s="1"/>
  <c r="AH141" i="1"/>
  <c r="AH142" i="1" s="1"/>
  <c r="AG141" i="1"/>
  <c r="AG142" i="1" s="1"/>
  <c r="AF141" i="1"/>
  <c r="AF142" i="1" s="1"/>
  <c r="AE141" i="1"/>
  <c r="AE142" i="1" s="1"/>
  <c r="AD141" i="1"/>
  <c r="AD142" i="1" s="1"/>
  <c r="AC141" i="1"/>
  <c r="AC142" i="1" s="1"/>
  <c r="AB141" i="1"/>
  <c r="AB142" i="1" s="1"/>
  <c r="AA141" i="1"/>
  <c r="AA142" i="1" s="1"/>
  <c r="Z141" i="1"/>
  <c r="Z142" i="1" s="1"/>
  <c r="Y141" i="1"/>
  <c r="Y142" i="1" s="1"/>
  <c r="X141" i="1"/>
  <c r="X142" i="1" s="1"/>
  <c r="W141" i="1"/>
  <c r="W142" i="1" s="1"/>
  <c r="V141" i="1"/>
  <c r="V142" i="1" s="1"/>
  <c r="U141" i="1"/>
  <c r="U142" i="1" s="1"/>
  <c r="T141" i="1"/>
  <c r="T142" i="1" s="1"/>
  <c r="S141" i="1"/>
  <c r="S142" i="1" s="1"/>
  <c r="R141" i="1"/>
  <c r="R142" i="1" s="1"/>
  <c r="AL139" i="1"/>
  <c r="AL140" i="1" s="1"/>
  <c r="AK139" i="1"/>
  <c r="AK140" i="1" s="1"/>
  <c r="AJ139" i="1"/>
  <c r="AJ140" i="1" s="1"/>
  <c r="AI139" i="1"/>
  <c r="AI140" i="1" s="1"/>
  <c r="AH139" i="1"/>
  <c r="AH140" i="1" s="1"/>
  <c r="AG139" i="1"/>
  <c r="AG140" i="1" s="1"/>
  <c r="AF139" i="1"/>
  <c r="AF140" i="1" s="1"/>
  <c r="AE139" i="1"/>
  <c r="AE140" i="1" s="1"/>
  <c r="AD139" i="1"/>
  <c r="AD140" i="1" s="1"/>
  <c r="AC139" i="1"/>
  <c r="AC140" i="1" s="1"/>
  <c r="AB139" i="1"/>
  <c r="AB140" i="1" s="1"/>
  <c r="AA139" i="1"/>
  <c r="AA140" i="1" s="1"/>
  <c r="Z139" i="1"/>
  <c r="Z140" i="1" s="1"/>
  <c r="Y139" i="1"/>
  <c r="Y140" i="1" s="1"/>
  <c r="X139" i="1"/>
  <c r="X140" i="1" s="1"/>
  <c r="W139" i="1"/>
  <c r="W140" i="1" s="1"/>
  <c r="V139" i="1"/>
  <c r="V140" i="1" s="1"/>
  <c r="U139" i="1"/>
  <c r="U140" i="1" s="1"/>
  <c r="T139" i="1"/>
  <c r="T140" i="1" s="1"/>
  <c r="S139" i="1"/>
  <c r="S140" i="1" s="1"/>
  <c r="R139" i="1"/>
  <c r="R140" i="1" s="1"/>
  <c r="AL137" i="1"/>
  <c r="AL138" i="1" s="1"/>
  <c r="AK137" i="1"/>
  <c r="AK138" i="1" s="1"/>
  <c r="AJ137" i="1"/>
  <c r="AJ138" i="1" s="1"/>
  <c r="AI137" i="1"/>
  <c r="AI138" i="1" s="1"/>
  <c r="AH137" i="1"/>
  <c r="AH138" i="1" s="1"/>
  <c r="AG137" i="1"/>
  <c r="AG138" i="1" s="1"/>
  <c r="AF137" i="1"/>
  <c r="AF138" i="1" s="1"/>
  <c r="AE137" i="1"/>
  <c r="AE138" i="1" s="1"/>
  <c r="AD137" i="1"/>
  <c r="AD138" i="1" s="1"/>
  <c r="AC137" i="1"/>
  <c r="AC138" i="1" s="1"/>
  <c r="AB137" i="1"/>
  <c r="AB138" i="1" s="1"/>
  <c r="AA137" i="1"/>
  <c r="AA138" i="1" s="1"/>
  <c r="Z137" i="1"/>
  <c r="Z138" i="1" s="1"/>
  <c r="Y137" i="1"/>
  <c r="Y138" i="1" s="1"/>
  <c r="X137" i="1"/>
  <c r="X138" i="1" s="1"/>
  <c r="W137" i="1"/>
  <c r="W138" i="1" s="1"/>
  <c r="V137" i="1"/>
  <c r="V138" i="1" s="1"/>
  <c r="U137" i="1"/>
  <c r="U138" i="1" s="1"/>
  <c r="T137" i="1"/>
  <c r="T138" i="1" s="1"/>
  <c r="S137" i="1"/>
  <c r="S138" i="1" s="1"/>
  <c r="R137" i="1"/>
  <c r="R138" i="1" s="1"/>
  <c r="AL135" i="1"/>
  <c r="AL136" i="1" s="1"/>
  <c r="AK135" i="1"/>
  <c r="AK136" i="1" s="1"/>
  <c r="AJ135" i="1"/>
  <c r="AJ136" i="1" s="1"/>
  <c r="AI135" i="1"/>
  <c r="AI136" i="1" s="1"/>
  <c r="AH135" i="1"/>
  <c r="AH136" i="1" s="1"/>
  <c r="AG135" i="1"/>
  <c r="AG136" i="1" s="1"/>
  <c r="AF135" i="1"/>
  <c r="AF136" i="1" s="1"/>
  <c r="AE135" i="1"/>
  <c r="AE136" i="1" s="1"/>
  <c r="AD135" i="1"/>
  <c r="AD136" i="1" s="1"/>
  <c r="AC135" i="1"/>
  <c r="AC136" i="1" s="1"/>
  <c r="AB135" i="1"/>
  <c r="AB136" i="1" s="1"/>
  <c r="AA135" i="1"/>
  <c r="AA136" i="1" s="1"/>
  <c r="Z135" i="1"/>
  <c r="Z136" i="1" s="1"/>
  <c r="Y135" i="1"/>
  <c r="Y136" i="1" s="1"/>
  <c r="X135" i="1"/>
  <c r="X136" i="1" s="1"/>
  <c r="W135" i="1"/>
  <c r="W136" i="1" s="1"/>
  <c r="V135" i="1"/>
  <c r="V136" i="1" s="1"/>
  <c r="U135" i="1"/>
  <c r="U136" i="1" s="1"/>
  <c r="T135" i="1"/>
  <c r="T136" i="1" s="1"/>
  <c r="S135" i="1"/>
  <c r="S136" i="1" s="1"/>
  <c r="R135" i="1"/>
  <c r="R136" i="1" s="1"/>
  <c r="Q119" i="1"/>
  <c r="P119" i="1"/>
  <c r="O119" i="1"/>
  <c r="N119" i="1"/>
  <c r="M119" i="1"/>
  <c r="L119" i="1"/>
  <c r="K119" i="1"/>
  <c r="J119" i="1"/>
  <c r="I119" i="1"/>
  <c r="H119" i="1"/>
  <c r="G119" i="1"/>
  <c r="F119" i="1"/>
  <c r="E119" i="1"/>
  <c r="D119" i="1"/>
  <c r="AL119" i="1"/>
  <c r="AK119" i="1"/>
  <c r="AJ119" i="1"/>
  <c r="AI119" i="1"/>
  <c r="AH119" i="1"/>
  <c r="AG119" i="1"/>
  <c r="AF119" i="1"/>
  <c r="AE119" i="1"/>
  <c r="AD119" i="1"/>
  <c r="AC119" i="1"/>
  <c r="AB119" i="1"/>
  <c r="AA119" i="1"/>
  <c r="Z119" i="1"/>
  <c r="Y119" i="1"/>
  <c r="X119" i="1"/>
  <c r="W119" i="1"/>
  <c r="AL116" i="1"/>
  <c r="AK116" i="1"/>
  <c r="AJ116" i="1"/>
  <c r="AJ121" i="1" s="1"/>
  <c r="AI116" i="1"/>
  <c r="AI121" i="1" s="1"/>
  <c r="AI152" i="1" s="1"/>
  <c r="AH116" i="1"/>
  <c r="AH121" i="1" s="1"/>
  <c r="AG116" i="1"/>
  <c r="AG121" i="1" s="1"/>
  <c r="AF116" i="1"/>
  <c r="AE116" i="1"/>
  <c r="AE122" i="1" s="1"/>
  <c r="AD116" i="1"/>
  <c r="AC116" i="1"/>
  <c r="AB116" i="1"/>
  <c r="AB121" i="1" s="1"/>
  <c r="AA116" i="1"/>
  <c r="AA121" i="1" s="1"/>
  <c r="Z116" i="1"/>
  <c r="Z121" i="1" s="1"/>
  <c r="Y116" i="1"/>
  <c r="Y121" i="1" s="1"/>
  <c r="X116" i="1"/>
  <c r="W116" i="1"/>
  <c r="W120" i="1" s="1"/>
  <c r="V116" i="1"/>
  <c r="V120" i="1" s="1"/>
  <c r="V153" i="1" s="1"/>
  <c r="U116" i="1"/>
  <c r="U120" i="1" s="1"/>
  <c r="T116" i="1"/>
  <c r="T121" i="1" s="1"/>
  <c r="S116" i="1"/>
  <c r="S121" i="1" s="1"/>
  <c r="R116" i="1"/>
  <c r="R121" i="1" s="1"/>
  <c r="Q116" i="1"/>
  <c r="Q120" i="1" s="1"/>
  <c r="P116" i="1"/>
  <c r="P120" i="1" s="1"/>
  <c r="O116" i="1"/>
  <c r="O120" i="1" s="1"/>
  <c r="N116" i="1"/>
  <c r="N120" i="1" s="1"/>
  <c r="M116" i="1"/>
  <c r="M120" i="1" s="1"/>
  <c r="L116" i="1"/>
  <c r="L121" i="1" s="1"/>
  <c r="K116" i="1"/>
  <c r="K121" i="1" s="1"/>
  <c r="J116" i="1"/>
  <c r="J121" i="1" s="1"/>
  <c r="I116" i="1"/>
  <c r="I120" i="1" s="1"/>
  <c r="H116" i="1"/>
  <c r="H120" i="1" s="1"/>
  <c r="G116" i="1"/>
  <c r="G120" i="1" s="1"/>
  <c r="F116" i="1"/>
  <c r="F120" i="1" s="1"/>
  <c r="E116" i="1"/>
  <c r="E120" i="1" s="1"/>
  <c r="D116" i="1"/>
  <c r="D121" i="1" s="1"/>
  <c r="X117" i="1"/>
  <c r="Y117" i="1" s="1"/>
  <c r="Z117" i="1" s="1"/>
  <c r="AA117" i="1" s="1"/>
  <c r="AB117" i="1" s="1"/>
  <c r="AC117" i="1" s="1"/>
  <c r="AD117" i="1" s="1"/>
  <c r="AE117" i="1" s="1"/>
  <c r="AF117" i="1" s="1"/>
  <c r="AG117" i="1" s="1"/>
  <c r="AH117" i="1" s="1"/>
  <c r="AI117" i="1" s="1"/>
  <c r="AJ117" i="1" s="1"/>
  <c r="AK117" i="1" s="1"/>
  <c r="AL117" i="1" s="1"/>
  <c r="BA93" i="1"/>
  <c r="BA94" i="1" s="1"/>
  <c r="AZ93" i="1"/>
  <c r="AZ94" i="1" s="1"/>
  <c r="AY93" i="1"/>
  <c r="AY94" i="1" s="1"/>
  <c r="AX93" i="1"/>
  <c r="AX94" i="1" s="1"/>
  <c r="AW93" i="1"/>
  <c r="AW94" i="1" s="1"/>
  <c r="AV93" i="1"/>
  <c r="AV94" i="1" s="1"/>
  <c r="AU93" i="1"/>
  <c r="AU94" i="1" s="1"/>
  <c r="AT93" i="1"/>
  <c r="AT94" i="1" s="1"/>
  <c r="AS93" i="1"/>
  <c r="AS94" i="1" s="1"/>
  <c r="AR93" i="1"/>
  <c r="AR94" i="1" s="1"/>
  <c r="AQ93" i="1"/>
  <c r="AQ94" i="1" s="1"/>
  <c r="AP93" i="1"/>
  <c r="AP94" i="1" s="1"/>
  <c r="AO93" i="1"/>
  <c r="AO94" i="1" s="1"/>
  <c r="AN93" i="1"/>
  <c r="AN94" i="1" s="1"/>
  <c r="AM93" i="1"/>
  <c r="AM94" i="1" s="1"/>
  <c r="AL93" i="1"/>
  <c r="AL94" i="1" s="1"/>
  <c r="AK93" i="1"/>
  <c r="AK94" i="1" s="1"/>
  <c r="AJ93" i="1"/>
  <c r="AJ94" i="1" s="1"/>
  <c r="AI93" i="1"/>
  <c r="AI94" i="1" s="1"/>
  <c r="AH93" i="1"/>
  <c r="AH94" i="1" s="1"/>
  <c r="AG93" i="1"/>
  <c r="AG94" i="1" s="1"/>
  <c r="AF93" i="1"/>
  <c r="AF94" i="1" s="1"/>
  <c r="AE93" i="1"/>
  <c r="AE94" i="1" s="1"/>
  <c r="AD93" i="1"/>
  <c r="AD94" i="1" s="1"/>
  <c r="AC93" i="1"/>
  <c r="AC94" i="1" s="1"/>
  <c r="AB93" i="1"/>
  <c r="AB94" i="1" s="1"/>
  <c r="AA93" i="1"/>
  <c r="AA94" i="1" s="1"/>
  <c r="Z93" i="1"/>
  <c r="Z94" i="1" s="1"/>
  <c r="AE158" i="1" l="1"/>
  <c r="T152" i="1"/>
  <c r="AB152" i="1"/>
  <c r="AJ152" i="1"/>
  <c r="Y152" i="1"/>
  <c r="AG152" i="1"/>
  <c r="R152" i="1"/>
  <c r="Z152" i="1"/>
  <c r="AH152" i="1"/>
  <c r="S152" i="1"/>
  <c r="AA152" i="1"/>
  <c r="U153" i="1"/>
  <c r="W153" i="1"/>
  <c r="AE155" i="1"/>
  <c r="AE151" i="1"/>
  <c r="AE147" i="1"/>
  <c r="AE157" i="1"/>
  <c r="AE149" i="1"/>
  <c r="AE154" i="1"/>
  <c r="AE156" i="1"/>
  <c r="AE148" i="1"/>
  <c r="AE150" i="1"/>
  <c r="X122" i="1"/>
  <c r="X158" i="1" s="1"/>
  <c r="AC122" i="1"/>
  <c r="AC158" i="1" s="1"/>
  <c r="AD122" i="1"/>
  <c r="AD158" i="1" s="1"/>
  <c r="AF122" i="1"/>
  <c r="AF158" i="1" s="1"/>
  <c r="AL122" i="1"/>
  <c r="AL158" i="1" s="1"/>
  <c r="G122" i="1"/>
  <c r="O122" i="1"/>
  <c r="Q122" i="1"/>
  <c r="I122" i="1"/>
  <c r="AK122" i="1"/>
  <c r="AK158" i="1" s="1"/>
  <c r="W122" i="1"/>
  <c r="W158" i="1" s="1"/>
  <c r="Y122" i="1"/>
  <c r="Y158" i="1" s="1"/>
  <c r="H122" i="1"/>
  <c r="P122" i="1"/>
  <c r="AG122" i="1"/>
  <c r="AG158" i="1" s="1"/>
  <c r="AH122" i="1"/>
  <c r="AH158" i="1" s="1"/>
  <c r="AI122" i="1"/>
  <c r="AI158" i="1" s="1"/>
  <c r="AA122" i="1"/>
  <c r="AA158" i="1" s="1"/>
  <c r="D122" i="1"/>
  <c r="L122" i="1"/>
  <c r="T122" i="1"/>
  <c r="T158" i="1" s="1"/>
  <c r="AB122" i="1"/>
  <c r="AB158" i="1" s="1"/>
  <c r="AJ122" i="1"/>
  <c r="AJ158" i="1" s="1"/>
  <c r="R122" i="1"/>
  <c r="S122" i="1"/>
  <c r="S158" i="1" s="1"/>
  <c r="E122" i="1"/>
  <c r="M122" i="1"/>
  <c r="U122" i="1"/>
  <c r="U158" i="1" s="1"/>
  <c r="J122" i="1"/>
  <c r="Z122" i="1"/>
  <c r="Z158" i="1" s="1"/>
  <c r="K122" i="1"/>
  <c r="F122" i="1"/>
  <c r="N122" i="1"/>
  <c r="V122" i="1"/>
  <c r="V158" i="1" s="1"/>
  <c r="D120" i="1"/>
  <c r="L120" i="1"/>
  <c r="T120" i="1"/>
  <c r="T153" i="1" s="1"/>
  <c r="H121" i="1"/>
  <c r="I121" i="1"/>
  <c r="J120" i="1"/>
  <c r="K120" i="1"/>
  <c r="AC120" i="1"/>
  <c r="AC153" i="1" s="1"/>
  <c r="AK120" i="1"/>
  <c r="AK153" i="1" s="1"/>
  <c r="AD120" i="1"/>
  <c r="AD153" i="1" s="1"/>
  <c r="AL120" i="1"/>
  <c r="AL153" i="1" s="1"/>
  <c r="X120" i="1"/>
  <c r="X153" i="1" s="1"/>
  <c r="AF120" i="1"/>
  <c r="AF153" i="1" s="1"/>
  <c r="Q121" i="1"/>
  <c r="X121" i="1"/>
  <c r="X152" i="1" s="1"/>
  <c r="R120" i="1"/>
  <c r="R153" i="1" s="1"/>
  <c r="AE120" i="1"/>
  <c r="AE153" i="1" s="1"/>
  <c r="P121" i="1"/>
  <c r="S120" i="1"/>
  <c r="S153" i="1" s="1"/>
  <c r="AF121" i="1"/>
  <c r="AF152" i="1" s="1"/>
  <c r="AI120" i="1"/>
  <c r="AI153" i="1" s="1"/>
  <c r="E121" i="1"/>
  <c r="M121" i="1"/>
  <c r="U121" i="1"/>
  <c r="U152" i="1" s="1"/>
  <c r="AC121" i="1"/>
  <c r="AC152" i="1" s="1"/>
  <c r="AK121" i="1"/>
  <c r="AK152" i="1" s="1"/>
  <c r="Y120" i="1"/>
  <c r="Y153" i="1" s="1"/>
  <c r="AG120" i="1"/>
  <c r="AG153" i="1" s="1"/>
  <c r="F121" i="1"/>
  <c r="N121" i="1"/>
  <c r="V121" i="1"/>
  <c r="V152" i="1" s="1"/>
  <c r="AD121" i="1"/>
  <c r="AD152" i="1" s="1"/>
  <c r="AL121" i="1"/>
  <c r="AL152" i="1" s="1"/>
  <c r="Z120" i="1"/>
  <c r="Z153" i="1" s="1"/>
  <c r="AH120" i="1"/>
  <c r="AH153" i="1" s="1"/>
  <c r="G121" i="1"/>
  <c r="O121" i="1"/>
  <c r="W121" i="1"/>
  <c r="W152" i="1" s="1"/>
  <c r="AE121" i="1"/>
  <c r="AE152" i="1" s="1"/>
  <c r="AA120" i="1"/>
  <c r="AA153" i="1" s="1"/>
  <c r="AJ120" i="1"/>
  <c r="AJ153" i="1" s="1"/>
  <c r="AB120" i="1"/>
  <c r="AB153" i="1" s="1"/>
  <c r="R158" i="1" l="1"/>
  <c r="R154" i="1"/>
  <c r="R148" i="1"/>
  <c r="R149" i="1"/>
  <c r="AE159" i="1"/>
  <c r="AE160" i="1"/>
  <c r="U157" i="1"/>
  <c r="U156" i="1"/>
  <c r="U154" i="1"/>
  <c r="U150" i="1"/>
  <c r="U148" i="1"/>
  <c r="U149" i="1"/>
  <c r="U155" i="1"/>
  <c r="U151" i="1"/>
  <c r="U147" i="1"/>
  <c r="Y156" i="1"/>
  <c r="Y157" i="1"/>
  <c r="Y155" i="1"/>
  <c r="Y151" i="1"/>
  <c r="Y149" i="1"/>
  <c r="Y147" i="1"/>
  <c r="Y150" i="1"/>
  <c r="Y154" i="1"/>
  <c r="Y148" i="1"/>
  <c r="AF157" i="1"/>
  <c r="AF149" i="1"/>
  <c r="AF155" i="1"/>
  <c r="AF151" i="1"/>
  <c r="AF147" i="1"/>
  <c r="AF156" i="1"/>
  <c r="AF148" i="1"/>
  <c r="AF150" i="1"/>
  <c r="AF154" i="1"/>
  <c r="W157" i="1"/>
  <c r="W149" i="1"/>
  <c r="W155" i="1"/>
  <c r="W151" i="1"/>
  <c r="W147" i="1"/>
  <c r="W148" i="1"/>
  <c r="W156" i="1"/>
  <c r="W150" i="1"/>
  <c r="W154" i="1"/>
  <c r="AD156" i="1"/>
  <c r="AD154" i="1"/>
  <c r="AD150" i="1"/>
  <c r="AD148" i="1"/>
  <c r="AD149" i="1"/>
  <c r="AD157" i="1"/>
  <c r="AD155" i="1"/>
  <c r="AD151" i="1"/>
  <c r="AD147" i="1"/>
  <c r="V156" i="1"/>
  <c r="V154" i="1"/>
  <c r="V150" i="1"/>
  <c r="V148" i="1"/>
  <c r="V155" i="1"/>
  <c r="V151" i="1"/>
  <c r="V147" i="1"/>
  <c r="V157" i="1"/>
  <c r="V149" i="1"/>
  <c r="AA156" i="1"/>
  <c r="AA148" i="1"/>
  <c r="AA154" i="1"/>
  <c r="AA150" i="1"/>
  <c r="AA151" i="1"/>
  <c r="AA147" i="1"/>
  <c r="AA155" i="1"/>
  <c r="AA157" i="1"/>
  <c r="AA149" i="1"/>
  <c r="S154" i="1"/>
  <c r="S150" i="1"/>
  <c r="S156" i="1"/>
  <c r="S148" i="1"/>
  <c r="S149" i="1"/>
  <c r="S151" i="1"/>
  <c r="S157" i="1"/>
  <c r="S147" i="1"/>
  <c r="S155" i="1"/>
  <c r="X157" i="1"/>
  <c r="X155" i="1"/>
  <c r="X151" i="1"/>
  <c r="X147" i="1"/>
  <c r="X149" i="1"/>
  <c r="X150" i="1"/>
  <c r="X156" i="1"/>
  <c r="X148" i="1"/>
  <c r="X154" i="1"/>
  <c r="R147" i="1"/>
  <c r="R151" i="1"/>
  <c r="R156" i="1"/>
  <c r="R150" i="1"/>
  <c r="R157" i="1"/>
  <c r="R155" i="1"/>
  <c r="AG157" i="1"/>
  <c r="AG155" i="1"/>
  <c r="AG151" i="1"/>
  <c r="AG149" i="1"/>
  <c r="AG147" i="1"/>
  <c r="AG156" i="1"/>
  <c r="AG148" i="1"/>
  <c r="AG150" i="1"/>
  <c r="AG154" i="1"/>
  <c r="Z157" i="1"/>
  <c r="Z155" i="1"/>
  <c r="Z151" i="1"/>
  <c r="Z149" i="1"/>
  <c r="Z147" i="1"/>
  <c r="Z154" i="1"/>
  <c r="Z150" i="1"/>
  <c r="Z156" i="1"/>
  <c r="Z148" i="1"/>
  <c r="AB156" i="1"/>
  <c r="AB154" i="1"/>
  <c r="AB150" i="1"/>
  <c r="AB148" i="1"/>
  <c r="AB147" i="1"/>
  <c r="AB149" i="1"/>
  <c r="AB155" i="1"/>
  <c r="AB157" i="1"/>
  <c r="AB151" i="1"/>
  <c r="AK157" i="1"/>
  <c r="AK156" i="1"/>
  <c r="AK154" i="1"/>
  <c r="AK150" i="1"/>
  <c r="AK148" i="1"/>
  <c r="AK155" i="1"/>
  <c r="AK147" i="1"/>
  <c r="AK149" i="1"/>
  <c r="AK151" i="1"/>
  <c r="AC156" i="1"/>
  <c r="AC154" i="1"/>
  <c r="AC150" i="1"/>
  <c r="AC148" i="1"/>
  <c r="AC157" i="1"/>
  <c r="AC155" i="1"/>
  <c r="AC147" i="1"/>
  <c r="AC149" i="1"/>
  <c r="AC151" i="1"/>
  <c r="AI154" i="1"/>
  <c r="AI150" i="1"/>
  <c r="AI156" i="1"/>
  <c r="AI148" i="1"/>
  <c r="AI149" i="1"/>
  <c r="AI151" i="1"/>
  <c r="AI155" i="1"/>
  <c r="AI147" i="1"/>
  <c r="AI157" i="1"/>
  <c r="AH157" i="1"/>
  <c r="AH155" i="1"/>
  <c r="AH151" i="1"/>
  <c r="AH149" i="1"/>
  <c r="AH147" i="1"/>
  <c r="AH156" i="1"/>
  <c r="AH148" i="1"/>
  <c r="AH154" i="1"/>
  <c r="AH150" i="1"/>
  <c r="AJ148" i="1"/>
  <c r="AJ156" i="1"/>
  <c r="AJ154" i="1"/>
  <c r="AJ150" i="1"/>
  <c r="AJ151" i="1"/>
  <c r="AJ155" i="1"/>
  <c r="AJ147" i="1"/>
  <c r="AJ149" i="1"/>
  <c r="AJ157" i="1"/>
  <c r="T156" i="1"/>
  <c r="T148" i="1"/>
  <c r="T154" i="1"/>
  <c r="T150" i="1"/>
  <c r="T157" i="1"/>
  <c r="T147" i="1"/>
  <c r="T149" i="1"/>
  <c r="T151" i="1"/>
  <c r="T155" i="1"/>
  <c r="AL156" i="1"/>
  <c r="AL154" i="1"/>
  <c r="AL150" i="1"/>
  <c r="AL148" i="1"/>
  <c r="AL157" i="1"/>
  <c r="AL155" i="1"/>
  <c r="AL151" i="1"/>
  <c r="AL147" i="1"/>
  <c r="AL149" i="1"/>
  <c r="X93" i="1"/>
  <c r="X94" i="1" s="1"/>
  <c r="Y93" i="1"/>
  <c r="Y94" i="1" s="1"/>
  <c r="W93" i="1"/>
  <c r="W94" i="1" s="1"/>
  <c r="V93" i="1"/>
  <c r="V94" i="1" s="1"/>
  <c r="U93" i="1"/>
  <c r="U94" i="1" s="1"/>
  <c r="T93" i="1"/>
  <c r="T94" i="1" s="1"/>
  <c r="S93" i="1"/>
  <c r="S94" i="1" s="1"/>
  <c r="R93" i="1"/>
  <c r="R94" i="1" s="1"/>
  <c r="Q93" i="1"/>
  <c r="Q94" i="1" s="1"/>
  <c r="P93" i="1"/>
  <c r="P94" i="1" s="1"/>
  <c r="O93" i="1"/>
  <c r="O94" i="1" s="1"/>
  <c r="N93" i="1"/>
  <c r="N94" i="1" s="1"/>
  <c r="M95" i="1"/>
  <c r="M93" i="1"/>
  <c r="M94" i="1" s="1"/>
  <c r="L93" i="1"/>
  <c r="L94" i="1" s="1"/>
  <c r="N29" i="1"/>
  <c r="N60" i="1" s="1"/>
  <c r="K93" i="1"/>
  <c r="K94" i="1" s="1"/>
  <c r="J93" i="1"/>
  <c r="J94" i="1" s="1"/>
  <c r="BA95" i="1"/>
  <c r="AZ95" i="1"/>
  <c r="AY95" i="1"/>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S95" i="1"/>
  <c r="R95" i="1"/>
  <c r="Q95" i="1"/>
  <c r="P95" i="1"/>
  <c r="O95" i="1"/>
  <c r="N95" i="1"/>
  <c r="L95" i="1"/>
  <c r="K95" i="1"/>
  <c r="J95" i="1"/>
  <c r="I95" i="1"/>
  <c r="H95" i="1"/>
  <c r="G95" i="1"/>
  <c r="F95" i="1"/>
  <c r="E95" i="1"/>
  <c r="D95" i="1"/>
  <c r="C95" i="1"/>
  <c r="B95" i="1"/>
  <c r="BB103" i="7"/>
  <c r="BA103" i="7"/>
  <c r="AZ103" i="7"/>
  <c r="AY103" i="7"/>
  <c r="AX103" i="7"/>
  <c r="AW103" i="7"/>
  <c r="AV103" i="7"/>
  <c r="AU103" i="7"/>
  <c r="AT103" i="7"/>
  <c r="AS103" i="7"/>
  <c r="AR103" i="7"/>
  <c r="AQ103" i="7"/>
  <c r="AP103" i="7"/>
  <c r="AO103" i="7"/>
  <c r="AN103" i="7"/>
  <c r="AM103" i="7"/>
  <c r="AL103" i="7"/>
  <c r="AK103" i="7"/>
  <c r="AJ103" i="7"/>
  <c r="AI103" i="7"/>
  <c r="AH103" i="7"/>
  <c r="AG103" i="7"/>
  <c r="AF103" i="7"/>
  <c r="AE103" i="7"/>
  <c r="AD103" i="7"/>
  <c r="AC103"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BB70" i="7"/>
  <c r="BA70" i="7"/>
  <c r="AZ70" i="7"/>
  <c r="AY70" i="7"/>
  <c r="AX70" i="7"/>
  <c r="AW70" i="7"/>
  <c r="AV70" i="7"/>
  <c r="AU70" i="7"/>
  <c r="AT70" i="7"/>
  <c r="AS70" i="7"/>
  <c r="AR70" i="7"/>
  <c r="AQ70" i="7"/>
  <c r="AP70" i="7"/>
  <c r="AO70" i="7"/>
  <c r="AN70" i="7"/>
  <c r="AM70" i="7"/>
  <c r="AL70" i="7"/>
  <c r="AK70" i="7"/>
  <c r="AJ70" i="7"/>
  <c r="AI70" i="7"/>
  <c r="AH70" i="7"/>
  <c r="AG70" i="7"/>
  <c r="AF70" i="7"/>
  <c r="AE70" i="7"/>
  <c r="AD70" i="7"/>
  <c r="AC70" i="7"/>
  <c r="AB70" i="7"/>
  <c r="AA70" i="7"/>
  <c r="Z70" i="7"/>
  <c r="Y70" i="7"/>
  <c r="X70" i="7"/>
  <c r="W70" i="7"/>
  <c r="V70" i="7"/>
  <c r="U70" i="7"/>
  <c r="T70" i="7"/>
  <c r="S70" i="7"/>
  <c r="R70" i="7"/>
  <c r="Q70" i="7"/>
  <c r="P70" i="7"/>
  <c r="O70" i="7"/>
  <c r="N70" i="7"/>
  <c r="M70" i="7"/>
  <c r="L70" i="7"/>
  <c r="K70" i="7"/>
  <c r="J70" i="7"/>
  <c r="I70" i="7"/>
  <c r="H70" i="7"/>
  <c r="G70" i="7"/>
  <c r="F70" i="7"/>
  <c r="E70" i="7"/>
  <c r="D70" i="7"/>
  <c r="C70" i="7"/>
  <c r="BB51" i="7"/>
  <c r="BA51"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C49" i="7"/>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N50" i="7" s="1"/>
  <c r="AO50" i="7" s="1"/>
  <c r="AP50" i="7" s="1"/>
  <c r="AQ50" i="7" s="1"/>
  <c r="AR50" i="7" s="1"/>
  <c r="AS50" i="7" s="1"/>
  <c r="AT50" i="7" s="1"/>
  <c r="AU50" i="7" s="1"/>
  <c r="AV50" i="7" s="1"/>
  <c r="AW50" i="7" s="1"/>
  <c r="AX50" i="7" s="1"/>
  <c r="AY50" i="7" s="1"/>
  <c r="AZ50" i="7" s="1"/>
  <c r="BA50" i="7" s="1"/>
  <c r="BB50" i="7" s="1"/>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C38" i="7"/>
  <c r="BB19" i="7"/>
  <c r="BA19" i="7"/>
  <c r="AZ19" i="7"/>
  <c r="AY19"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C19" i="7"/>
  <c r="AE161" i="1" l="1"/>
  <c r="AE162" i="1"/>
  <c r="W159" i="1"/>
  <c r="W160" i="1"/>
  <c r="W162" i="1" s="1"/>
  <c r="U160" i="1"/>
  <c r="U162" i="1" s="1"/>
  <c r="U159" i="1"/>
  <c r="AC160" i="1"/>
  <c r="AC162" i="1" s="1"/>
  <c r="AC159" i="1"/>
  <c r="R160" i="1"/>
  <c r="R162" i="1" s="1"/>
  <c r="R159" i="1"/>
  <c r="Y159" i="1"/>
  <c r="Y160" i="1"/>
  <c r="V160" i="1"/>
  <c r="V162" i="1" s="1"/>
  <c r="V159" i="1"/>
  <c r="AF159" i="1"/>
  <c r="AF160" i="1"/>
  <c r="AF162" i="1" s="1"/>
  <c r="AH159" i="1"/>
  <c r="AH160" i="1"/>
  <c r="AH161" i="1" s="1"/>
  <c r="AL160" i="1"/>
  <c r="AL159" i="1"/>
  <c r="T160" i="1"/>
  <c r="T162" i="1" s="1"/>
  <c r="T159" i="1"/>
  <c r="AK159" i="1"/>
  <c r="AK160" i="1"/>
  <c r="X159" i="1"/>
  <c r="X160" i="1"/>
  <c r="AG159" i="1"/>
  <c r="AG160" i="1"/>
  <c r="AJ160" i="1"/>
  <c r="AJ159" i="1"/>
  <c r="AI160" i="1"/>
  <c r="AI159" i="1"/>
  <c r="AB160" i="1"/>
  <c r="AB162" i="1" s="1"/>
  <c r="AB159" i="1"/>
  <c r="Z159" i="1"/>
  <c r="Z160" i="1"/>
  <c r="S160" i="1"/>
  <c r="S162" i="1" s="1"/>
  <c r="S159" i="1"/>
  <c r="AA160" i="1"/>
  <c r="AA162" i="1" s="1"/>
  <c r="AA159" i="1"/>
  <c r="AD160" i="1"/>
  <c r="AD162" i="1" s="1"/>
  <c r="AD159" i="1"/>
  <c r="M29" i="1"/>
  <c r="M60" i="1" s="1"/>
  <c r="L29" i="1"/>
  <c r="L60" i="1" s="1"/>
  <c r="K29" i="1"/>
  <c r="K60" i="1" s="1"/>
  <c r="J29" i="1"/>
  <c r="J60" i="1" s="1"/>
  <c r="I29" i="1"/>
  <c r="I60" i="1" s="1"/>
  <c r="H29" i="1"/>
  <c r="H60" i="1" s="1"/>
  <c r="G29" i="1"/>
  <c r="G60" i="1" s="1"/>
  <c r="F29" i="1"/>
  <c r="F60" i="1" s="1"/>
  <c r="E29" i="1"/>
  <c r="E60" i="1" s="1"/>
  <c r="D29" i="1"/>
  <c r="D60" i="1" s="1"/>
  <c r="AG161" i="1" l="1"/>
  <c r="AG162" i="1"/>
  <c r="X161" i="1"/>
  <c r="X162" i="1"/>
  <c r="Z161" i="1"/>
  <c r="Z162" i="1"/>
  <c r="Y161" i="1"/>
  <c r="Y162" i="1"/>
  <c r="AK161" i="1"/>
  <c r="AF161" i="1"/>
  <c r="W161" i="1"/>
  <c r="AB161" i="1"/>
  <c r="AI161" i="1"/>
  <c r="AD161" i="1"/>
  <c r="AA161" i="1"/>
  <c r="AC161" i="1"/>
  <c r="S161" i="1"/>
  <c r="AJ161" i="1"/>
  <c r="T161" i="1"/>
  <c r="V161" i="1"/>
  <c r="U161" i="1"/>
  <c r="AL161" i="1"/>
  <c r="R161" i="1"/>
  <c r="N10" i="1"/>
  <c r="N37" i="1" s="1"/>
  <c r="N68" i="1" s="1"/>
  <c r="M10" i="1"/>
  <c r="M37" i="1" s="1"/>
  <c r="M68" i="1" s="1"/>
  <c r="L10" i="1"/>
  <c r="L37" i="1" s="1"/>
  <c r="L68" i="1" s="1"/>
  <c r="K10" i="1"/>
  <c r="K37" i="1" s="1"/>
  <c r="K68" i="1" s="1"/>
  <c r="J10" i="1"/>
  <c r="J37" i="1" s="1"/>
  <c r="J68" i="1" s="1"/>
  <c r="I10" i="1"/>
  <c r="I37" i="1" s="1"/>
  <c r="I68" i="1" s="1"/>
  <c r="H10" i="1"/>
  <c r="H37" i="1" s="1"/>
  <c r="H68" i="1" s="1"/>
  <c r="G10" i="1"/>
  <c r="G37" i="1" s="1"/>
  <c r="G68" i="1" s="1"/>
  <c r="F10" i="1"/>
  <c r="F37" i="1" s="1"/>
  <c r="F68" i="1" s="1"/>
  <c r="E10" i="1"/>
  <c r="E37" i="1" s="1"/>
  <c r="E68" i="1" s="1"/>
  <c r="D10" i="1"/>
  <c r="D37" i="1" s="1"/>
  <c r="C10" i="1"/>
  <c r="N9" i="1"/>
  <c r="N36" i="1" s="1"/>
  <c r="N67" i="1" s="1"/>
  <c r="M9" i="1"/>
  <c r="M36" i="1" s="1"/>
  <c r="M67" i="1" s="1"/>
  <c r="L9" i="1"/>
  <c r="L36" i="1" s="1"/>
  <c r="L67" i="1" s="1"/>
  <c r="K9" i="1"/>
  <c r="K36" i="1" s="1"/>
  <c r="K67" i="1" s="1"/>
  <c r="J9" i="1"/>
  <c r="J36" i="1" s="1"/>
  <c r="J67" i="1" s="1"/>
  <c r="I9" i="1"/>
  <c r="I36" i="1" s="1"/>
  <c r="I67" i="1" s="1"/>
  <c r="H9" i="1"/>
  <c r="H36" i="1" s="1"/>
  <c r="H67" i="1" s="1"/>
  <c r="G9" i="1"/>
  <c r="G36" i="1" s="1"/>
  <c r="G67" i="1" s="1"/>
  <c r="F9" i="1"/>
  <c r="F36" i="1" s="1"/>
  <c r="F67" i="1" s="1"/>
  <c r="E9" i="1"/>
  <c r="E36" i="1" s="1"/>
  <c r="E67" i="1" s="1"/>
  <c r="D9" i="1"/>
  <c r="D36" i="1" s="1"/>
  <c r="C9" i="1"/>
  <c r="N8" i="1"/>
  <c r="N35" i="1" s="1"/>
  <c r="M8" i="1"/>
  <c r="M35" i="1" s="1"/>
  <c r="M66" i="1" s="1"/>
  <c r="M72" i="1" s="1"/>
  <c r="L8" i="1"/>
  <c r="L35" i="1" s="1"/>
  <c r="L66" i="1" s="1"/>
  <c r="L72" i="1" s="1"/>
  <c r="K8" i="1"/>
  <c r="J8" i="1"/>
  <c r="I8" i="1"/>
  <c r="H8" i="1"/>
  <c r="G8" i="1"/>
  <c r="F8" i="1"/>
  <c r="F35" i="1" s="1"/>
  <c r="F66" i="1" s="1"/>
  <c r="F72" i="1" s="1"/>
  <c r="E8" i="1"/>
  <c r="E35" i="1" s="1"/>
  <c r="E66" i="1" s="1"/>
  <c r="E72" i="1" s="1"/>
  <c r="D8" i="1"/>
  <c r="C8" i="1"/>
  <c r="C14" i="1" s="1"/>
  <c r="N7" i="1"/>
  <c r="M7" i="1"/>
  <c r="L7" i="1"/>
  <c r="K7" i="1"/>
  <c r="J7" i="1"/>
  <c r="J34" i="1" s="1"/>
  <c r="J65" i="1" s="1"/>
  <c r="J73" i="1" s="1"/>
  <c r="I7" i="1"/>
  <c r="I34" i="1" s="1"/>
  <c r="H7" i="1"/>
  <c r="H15" i="1" s="1"/>
  <c r="G7" i="1"/>
  <c r="G34" i="1" s="1"/>
  <c r="G65" i="1" s="1"/>
  <c r="G73" i="1" s="1"/>
  <c r="F7" i="1"/>
  <c r="E7" i="1"/>
  <c r="D7" i="1"/>
  <c r="C7" i="1"/>
  <c r="C15" i="1" s="1"/>
  <c r="N6" i="1"/>
  <c r="N33" i="1" s="1"/>
  <c r="N64" i="1" s="1"/>
  <c r="M6" i="1"/>
  <c r="M33" i="1" s="1"/>
  <c r="M64" i="1" s="1"/>
  <c r="L6" i="1"/>
  <c r="L33" i="1" s="1"/>
  <c r="L64" i="1" s="1"/>
  <c r="K6" i="1"/>
  <c r="K33" i="1" s="1"/>
  <c r="K64" i="1" s="1"/>
  <c r="J6" i="1"/>
  <c r="J33" i="1" s="1"/>
  <c r="J64" i="1" s="1"/>
  <c r="I6" i="1"/>
  <c r="I33" i="1" s="1"/>
  <c r="I64" i="1" s="1"/>
  <c r="H6" i="1"/>
  <c r="H33" i="1" s="1"/>
  <c r="H64" i="1" s="1"/>
  <c r="G6" i="1"/>
  <c r="G33" i="1" s="1"/>
  <c r="G64" i="1" s="1"/>
  <c r="F6" i="1"/>
  <c r="F33" i="1" s="1"/>
  <c r="F64" i="1" s="1"/>
  <c r="E6" i="1"/>
  <c r="E33" i="1" s="1"/>
  <c r="E64" i="1" s="1"/>
  <c r="D6" i="1"/>
  <c r="D33" i="1" s="1"/>
  <c r="C6" i="1"/>
  <c r="N5" i="1"/>
  <c r="M5" i="1"/>
  <c r="L5" i="1"/>
  <c r="L32" i="1" s="1"/>
  <c r="K5" i="1"/>
  <c r="K32" i="1" s="1"/>
  <c r="J5" i="1"/>
  <c r="J32" i="1" s="1"/>
  <c r="I5" i="1"/>
  <c r="I32" i="1" s="1"/>
  <c r="H5" i="1"/>
  <c r="H32" i="1" s="1"/>
  <c r="G5" i="1"/>
  <c r="G32" i="1" s="1"/>
  <c r="F5" i="1"/>
  <c r="E5" i="1"/>
  <c r="D5" i="1"/>
  <c r="C5" i="1"/>
  <c r="J15" i="1"/>
  <c r="B10" i="1"/>
  <c r="B9" i="1"/>
  <c r="B8" i="1"/>
  <c r="B14" i="1" s="1"/>
  <c r="B7" i="1"/>
  <c r="B15" i="1" s="1"/>
  <c r="B6" i="1"/>
  <c r="B5" i="1"/>
  <c r="C19"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C21"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C22"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C23"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C24"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A43" i="2"/>
  <c r="B43" i="2"/>
  <c r="C43" i="2"/>
  <c r="D43" i="2"/>
  <c r="E43" i="2"/>
  <c r="F43" i="2"/>
  <c r="G43" i="2"/>
  <c r="H43" i="2"/>
  <c r="I43" i="2"/>
  <c r="I66" i="2" s="1"/>
  <c r="J43" i="2"/>
  <c r="K43" i="2"/>
  <c r="L43" i="2"/>
  <c r="M43" i="2"/>
  <c r="N43" i="2"/>
  <c r="A44" i="2"/>
  <c r="B44" i="2"/>
  <c r="C44" i="2"/>
  <c r="D44" i="2"/>
  <c r="E44" i="2"/>
  <c r="F44" i="2"/>
  <c r="G44" i="2"/>
  <c r="H44" i="2"/>
  <c r="I44" i="2"/>
  <c r="J44" i="2"/>
  <c r="K44" i="2"/>
  <c r="L44" i="2"/>
  <c r="M44" i="2"/>
  <c r="N44" i="2"/>
  <c r="A45" i="2"/>
  <c r="B45" i="2"/>
  <c r="C45" i="2"/>
  <c r="D45" i="2"/>
  <c r="E45" i="2"/>
  <c r="F45" i="2"/>
  <c r="G45" i="2"/>
  <c r="H45" i="2"/>
  <c r="I45" i="2"/>
  <c r="J45" i="2"/>
  <c r="K45" i="2"/>
  <c r="L45" i="2"/>
  <c r="M45" i="2"/>
  <c r="N45" i="2"/>
  <c r="A46" i="2"/>
  <c r="B46" i="2"/>
  <c r="C46" i="2"/>
  <c r="D46" i="2"/>
  <c r="E46" i="2"/>
  <c r="F46" i="2"/>
  <c r="G46" i="2"/>
  <c r="H46" i="2"/>
  <c r="I46" i="2"/>
  <c r="J46" i="2"/>
  <c r="K46" i="2"/>
  <c r="L46" i="2"/>
  <c r="M46" i="2"/>
  <c r="N46" i="2"/>
  <c r="A47" i="2"/>
  <c r="B47" i="2"/>
  <c r="C47" i="2"/>
  <c r="D47" i="2"/>
  <c r="E47" i="2"/>
  <c r="F47" i="2"/>
  <c r="G47" i="2"/>
  <c r="H47" i="2"/>
  <c r="I47" i="2"/>
  <c r="J47" i="2"/>
  <c r="K47" i="2"/>
  <c r="L47" i="2"/>
  <c r="M47" i="2"/>
  <c r="N47" i="2"/>
  <c r="A48" i="2"/>
  <c r="B48" i="2"/>
  <c r="C48" i="2"/>
  <c r="C68" i="2" s="1"/>
  <c r="D48" i="2"/>
  <c r="E48" i="2"/>
  <c r="E68" i="2" s="1"/>
  <c r="F48" i="2"/>
  <c r="G48" i="2"/>
  <c r="G68" i="2" s="1"/>
  <c r="H48" i="2"/>
  <c r="I48" i="2"/>
  <c r="I68" i="2" s="1"/>
  <c r="J48" i="2"/>
  <c r="K48" i="2"/>
  <c r="K68" i="2" s="1"/>
  <c r="L48" i="2"/>
  <c r="M48" i="2"/>
  <c r="M68" i="2" s="1"/>
  <c r="N48" i="2"/>
  <c r="A49" i="2"/>
  <c r="B49" i="2"/>
  <c r="C49" i="2"/>
  <c r="D49" i="2"/>
  <c r="E49" i="2"/>
  <c r="E69" i="2" s="1"/>
  <c r="F49" i="2"/>
  <c r="G49" i="2"/>
  <c r="H49" i="2"/>
  <c r="I49" i="2"/>
  <c r="J49" i="2"/>
  <c r="K49" i="2"/>
  <c r="L49" i="2"/>
  <c r="M49" i="2"/>
  <c r="M69" i="2" s="1"/>
  <c r="N49" i="2"/>
  <c r="A50" i="2"/>
  <c r="B50" i="2"/>
  <c r="C50" i="2"/>
  <c r="D50" i="2"/>
  <c r="E50" i="2"/>
  <c r="F50" i="2"/>
  <c r="G50" i="2"/>
  <c r="H50" i="2"/>
  <c r="I50" i="2"/>
  <c r="J50" i="2"/>
  <c r="K50" i="2"/>
  <c r="L50" i="2"/>
  <c r="M50" i="2"/>
  <c r="N50" i="2"/>
  <c r="A51" i="2"/>
  <c r="B51" i="2"/>
  <c r="C51" i="2"/>
  <c r="C70" i="2" s="1"/>
  <c r="D51" i="2"/>
  <c r="E51" i="2"/>
  <c r="E70" i="2" s="1"/>
  <c r="F51" i="2"/>
  <c r="G51" i="2"/>
  <c r="G70" i="2" s="1"/>
  <c r="H51" i="2"/>
  <c r="I51" i="2"/>
  <c r="I70" i="2" s="1"/>
  <c r="J51" i="2"/>
  <c r="K51" i="2"/>
  <c r="K70" i="2" s="1"/>
  <c r="L51" i="2"/>
  <c r="M51" i="2"/>
  <c r="M70" i="2" s="1"/>
  <c r="N51" i="2"/>
  <c r="B52" i="2"/>
  <c r="C52" i="2"/>
  <c r="D52" i="2"/>
  <c r="E52" i="2"/>
  <c r="F52" i="2"/>
  <c r="G52" i="2"/>
  <c r="H52" i="2"/>
  <c r="I52" i="2"/>
  <c r="J52" i="2"/>
  <c r="K52" i="2"/>
  <c r="L52" i="2"/>
  <c r="M52" i="2"/>
  <c r="N52" i="2"/>
  <c r="B53" i="2"/>
  <c r="C53" i="2"/>
  <c r="D53" i="2"/>
  <c r="E53" i="2"/>
  <c r="F53" i="2"/>
  <c r="G53" i="2"/>
  <c r="H53" i="2"/>
  <c r="I53" i="2"/>
  <c r="J53" i="2"/>
  <c r="K53" i="2"/>
  <c r="L53" i="2"/>
  <c r="M53" i="2"/>
  <c r="N53" i="2"/>
  <c r="B54" i="2"/>
  <c r="C54" i="2"/>
  <c r="D54" i="2"/>
  <c r="E54" i="2"/>
  <c r="F54" i="2"/>
  <c r="G54" i="2"/>
  <c r="H54" i="2"/>
  <c r="I54" i="2"/>
  <c r="J54" i="2"/>
  <c r="K54" i="2"/>
  <c r="L54" i="2"/>
  <c r="M54" i="2"/>
  <c r="N54" i="2"/>
  <c r="B57" i="2"/>
  <c r="C57" i="2"/>
  <c r="D57" i="2"/>
  <c r="E57" i="2"/>
  <c r="F57" i="2"/>
  <c r="G57" i="2"/>
  <c r="H57" i="2"/>
  <c r="I57" i="2"/>
  <c r="J57" i="2"/>
  <c r="K57" i="2"/>
  <c r="L57" i="2"/>
  <c r="M57" i="2"/>
  <c r="N57" i="2"/>
  <c r="B58" i="2"/>
  <c r="C58" i="2"/>
  <c r="D58" i="2"/>
  <c r="E58" i="2"/>
  <c r="F58" i="2"/>
  <c r="G58" i="2"/>
  <c r="H58" i="2"/>
  <c r="I58" i="2"/>
  <c r="J58" i="2"/>
  <c r="K58" i="2"/>
  <c r="L58" i="2"/>
  <c r="M58" i="2"/>
  <c r="N58" i="2"/>
  <c r="B59" i="2"/>
  <c r="C59" i="2"/>
  <c r="D59" i="2"/>
  <c r="E59" i="2"/>
  <c r="F59" i="2"/>
  <c r="G59" i="2"/>
  <c r="H59" i="2"/>
  <c r="I59" i="2"/>
  <c r="J59" i="2"/>
  <c r="K59" i="2"/>
  <c r="L59" i="2"/>
  <c r="M59" i="2"/>
  <c r="N59" i="2"/>
  <c r="B60" i="2"/>
  <c r="C60" i="2"/>
  <c r="D60" i="2"/>
  <c r="E60" i="2"/>
  <c r="F60" i="2"/>
  <c r="G60" i="2"/>
  <c r="H60" i="2"/>
  <c r="I60" i="2"/>
  <c r="J60" i="2"/>
  <c r="K60" i="2"/>
  <c r="L60" i="2"/>
  <c r="M60" i="2"/>
  <c r="N60" i="2"/>
  <c r="B61" i="2"/>
  <c r="C61" i="2"/>
  <c r="D61" i="2"/>
  <c r="E61" i="2"/>
  <c r="F61" i="2"/>
  <c r="G61" i="2"/>
  <c r="H61" i="2"/>
  <c r="I61" i="2"/>
  <c r="J61" i="2"/>
  <c r="K61" i="2"/>
  <c r="L61" i="2"/>
  <c r="M61" i="2"/>
  <c r="N61" i="2"/>
  <c r="B62" i="2"/>
  <c r="C62" i="2"/>
  <c r="D62" i="2"/>
  <c r="E62" i="2"/>
  <c r="F62" i="2"/>
  <c r="G62" i="2"/>
  <c r="H62" i="2"/>
  <c r="I62" i="2"/>
  <c r="J62" i="2"/>
  <c r="K62" i="2"/>
  <c r="L62" i="2"/>
  <c r="M62" i="2"/>
  <c r="N62" i="2"/>
  <c r="B65" i="2"/>
  <c r="C65" i="2"/>
  <c r="D65" i="2"/>
  <c r="E65" i="2"/>
  <c r="F65" i="2"/>
  <c r="G65" i="2"/>
  <c r="H65" i="2"/>
  <c r="I65" i="2"/>
  <c r="J65" i="2"/>
  <c r="K65" i="2"/>
  <c r="L65" i="2"/>
  <c r="M65" i="2"/>
  <c r="N65" i="2"/>
  <c r="B66" i="2"/>
  <c r="C66" i="2"/>
  <c r="D66" i="2"/>
  <c r="E66" i="2"/>
  <c r="F66" i="2"/>
  <c r="G66" i="2"/>
  <c r="H66" i="2"/>
  <c r="J66" i="2"/>
  <c r="K66" i="2"/>
  <c r="L66" i="2"/>
  <c r="M66" i="2"/>
  <c r="N66" i="2"/>
  <c r="B67" i="2"/>
  <c r="C67" i="2"/>
  <c r="D67" i="2"/>
  <c r="E67" i="2"/>
  <c r="F67" i="2"/>
  <c r="G67" i="2"/>
  <c r="H67" i="2"/>
  <c r="I67" i="2"/>
  <c r="J67" i="2"/>
  <c r="K67" i="2"/>
  <c r="L67" i="2"/>
  <c r="M67" i="2"/>
  <c r="N67" i="2"/>
  <c r="B68" i="2"/>
  <c r="D68" i="2"/>
  <c r="F68" i="2"/>
  <c r="H68" i="2"/>
  <c r="J68" i="2"/>
  <c r="L68" i="2"/>
  <c r="N68" i="2"/>
  <c r="B69" i="2"/>
  <c r="C69" i="2"/>
  <c r="D69" i="2"/>
  <c r="F69" i="2"/>
  <c r="G69" i="2"/>
  <c r="H69" i="2"/>
  <c r="I69" i="2"/>
  <c r="J69" i="2"/>
  <c r="K69" i="2"/>
  <c r="L69" i="2"/>
  <c r="N69" i="2"/>
  <c r="B70" i="2"/>
  <c r="D70" i="2"/>
  <c r="F70" i="2"/>
  <c r="H70" i="2"/>
  <c r="J70" i="2"/>
  <c r="L70" i="2"/>
  <c r="N70" i="2"/>
  <c r="G63" i="1" l="1"/>
  <c r="K63" i="1"/>
  <c r="L63" i="1"/>
  <c r="D49" i="1"/>
  <c r="E49" i="1" s="1"/>
  <c r="F49" i="1" s="1"/>
  <c r="G49" i="1" s="1"/>
  <c r="H49" i="1" s="1"/>
  <c r="I49" i="1" s="1"/>
  <c r="J49" i="1" s="1"/>
  <c r="K49" i="1" s="1"/>
  <c r="L49" i="1" s="1"/>
  <c r="M49" i="1" s="1"/>
  <c r="N49" i="1" s="1"/>
  <c r="D67" i="1"/>
  <c r="D80" i="1" s="1"/>
  <c r="E80" i="1" s="1"/>
  <c r="F80" i="1" s="1"/>
  <c r="G80" i="1" s="1"/>
  <c r="H80" i="1" s="1"/>
  <c r="I80" i="1" s="1"/>
  <c r="J80" i="1" s="1"/>
  <c r="K80" i="1" s="1"/>
  <c r="L80" i="1" s="1"/>
  <c r="M80" i="1" s="1"/>
  <c r="N80" i="1" s="1"/>
  <c r="H63" i="1"/>
  <c r="D46" i="1"/>
  <c r="E46" i="1" s="1"/>
  <c r="F46" i="1" s="1"/>
  <c r="G46" i="1" s="1"/>
  <c r="H46" i="1" s="1"/>
  <c r="I46" i="1" s="1"/>
  <c r="J46" i="1" s="1"/>
  <c r="K46" i="1" s="1"/>
  <c r="L46" i="1" s="1"/>
  <c r="M46" i="1" s="1"/>
  <c r="N46" i="1" s="1"/>
  <c r="D64" i="1"/>
  <c r="D77" i="1" s="1"/>
  <c r="E77" i="1" s="1"/>
  <c r="F77" i="1" s="1"/>
  <c r="G77" i="1" s="1"/>
  <c r="H77" i="1" s="1"/>
  <c r="I77" i="1" s="1"/>
  <c r="J77" i="1" s="1"/>
  <c r="K77" i="1" s="1"/>
  <c r="L77" i="1" s="1"/>
  <c r="M77" i="1" s="1"/>
  <c r="N77" i="1" s="1"/>
  <c r="I63" i="1"/>
  <c r="D50" i="1"/>
  <c r="E50" i="1" s="1"/>
  <c r="F50" i="1" s="1"/>
  <c r="G50" i="1" s="1"/>
  <c r="H50" i="1" s="1"/>
  <c r="I50" i="1" s="1"/>
  <c r="J50" i="1" s="1"/>
  <c r="K50" i="1" s="1"/>
  <c r="L50" i="1" s="1"/>
  <c r="M50" i="1" s="1"/>
  <c r="N50" i="1" s="1"/>
  <c r="D68" i="1"/>
  <c r="D81" i="1" s="1"/>
  <c r="E81" i="1" s="1"/>
  <c r="F81" i="1" s="1"/>
  <c r="G81" i="1" s="1"/>
  <c r="H81" i="1" s="1"/>
  <c r="I81" i="1" s="1"/>
  <c r="J81" i="1" s="1"/>
  <c r="K81" i="1" s="1"/>
  <c r="L81" i="1" s="1"/>
  <c r="M81" i="1" s="1"/>
  <c r="N81" i="1" s="1"/>
  <c r="I42" i="1"/>
  <c r="I65" i="1"/>
  <c r="I73" i="1" s="1"/>
  <c r="J63" i="1"/>
  <c r="N41" i="1"/>
  <c r="N66" i="1"/>
  <c r="N72" i="1" s="1"/>
  <c r="I15" i="1"/>
  <c r="M14" i="1"/>
  <c r="F14" i="1"/>
  <c r="N14" i="1"/>
  <c r="G15" i="1"/>
  <c r="L14" i="1"/>
  <c r="E14" i="1"/>
  <c r="E13" i="1"/>
  <c r="E32" i="1"/>
  <c r="M15" i="1"/>
  <c r="M34" i="1"/>
  <c r="K15" i="1"/>
  <c r="K34" i="1"/>
  <c r="G14" i="1"/>
  <c r="G35" i="1"/>
  <c r="D13" i="1"/>
  <c r="D32" i="1"/>
  <c r="D34" i="1"/>
  <c r="D65" i="1" s="1"/>
  <c r="L15" i="1"/>
  <c r="L34" i="1"/>
  <c r="H35" i="1"/>
  <c r="F15" i="1"/>
  <c r="F34" i="1"/>
  <c r="H34" i="1"/>
  <c r="D14" i="1"/>
  <c r="D35" i="1"/>
  <c r="D66" i="1" s="1"/>
  <c r="E34" i="1"/>
  <c r="I14" i="1"/>
  <c r="I35" i="1"/>
  <c r="F13" i="1"/>
  <c r="F32" i="1"/>
  <c r="N15" i="1"/>
  <c r="N34" i="1"/>
  <c r="K35" i="1"/>
  <c r="M13" i="1"/>
  <c r="M32" i="1"/>
  <c r="N13" i="1"/>
  <c r="N32" i="1"/>
  <c r="N63" i="1" s="1"/>
  <c r="J14" i="1"/>
  <c r="J35" i="1"/>
  <c r="C13" i="1"/>
  <c r="G13" i="1"/>
  <c r="I13" i="1"/>
  <c r="H13" i="1"/>
  <c r="J13" i="1"/>
  <c r="K13" i="1"/>
  <c r="L13" i="1"/>
  <c r="E15" i="1"/>
  <c r="K14" i="1"/>
  <c r="H14" i="1"/>
  <c r="D15" i="1"/>
  <c r="B13" i="1"/>
  <c r="F41" i="1"/>
  <c r="G42" i="1"/>
  <c r="J42" i="1"/>
  <c r="E41" i="1"/>
  <c r="M41" i="1"/>
  <c r="G40" i="1"/>
  <c r="L41" i="1"/>
  <c r="J40" i="1"/>
  <c r="L40" i="1"/>
  <c r="L71" i="1" l="1"/>
  <c r="I41" i="1"/>
  <c r="I66" i="1"/>
  <c r="I72" i="1" s="1"/>
  <c r="H41" i="1"/>
  <c r="H66" i="1"/>
  <c r="H72" i="1" s="1"/>
  <c r="K42" i="1"/>
  <c r="K65" i="1"/>
  <c r="K73" i="1" s="1"/>
  <c r="M42" i="1"/>
  <c r="M65" i="1"/>
  <c r="M73" i="1" s="1"/>
  <c r="K41" i="1"/>
  <c r="K66" i="1"/>
  <c r="K72" i="1" s="1"/>
  <c r="L42" i="1"/>
  <c r="L65" i="1"/>
  <c r="L73" i="1" s="1"/>
  <c r="E42" i="1"/>
  <c r="E65" i="1"/>
  <c r="E73" i="1" s="1"/>
  <c r="J71" i="1"/>
  <c r="D63" i="1"/>
  <c r="H42" i="1"/>
  <c r="H65" i="1"/>
  <c r="H73" i="1" s="1"/>
  <c r="G71" i="1"/>
  <c r="M40" i="1"/>
  <c r="M63" i="1"/>
  <c r="I71" i="1"/>
  <c r="D72" i="1"/>
  <c r="D79" i="1"/>
  <c r="E79" i="1" s="1"/>
  <c r="F79" i="1" s="1"/>
  <c r="D73" i="1"/>
  <c r="D78" i="1"/>
  <c r="N42" i="1"/>
  <c r="N65" i="1"/>
  <c r="N73" i="1" s="1"/>
  <c r="E40" i="1"/>
  <c r="E63" i="1"/>
  <c r="K71" i="1"/>
  <c r="J41" i="1"/>
  <c r="J66" i="1"/>
  <c r="J72" i="1" s="1"/>
  <c r="F40" i="1"/>
  <c r="F63" i="1"/>
  <c r="F42" i="1"/>
  <c r="F65" i="1"/>
  <c r="F73" i="1" s="1"/>
  <c r="G41" i="1"/>
  <c r="G66" i="1"/>
  <c r="G72" i="1" s="1"/>
  <c r="H71" i="1"/>
  <c r="D41" i="1"/>
  <c r="D48" i="1"/>
  <c r="E48" i="1" s="1"/>
  <c r="F48" i="1" s="1"/>
  <c r="G48" i="1" s="1"/>
  <c r="H48" i="1" s="1"/>
  <c r="I48" i="1" s="1"/>
  <c r="J48" i="1" s="1"/>
  <c r="K48" i="1" s="1"/>
  <c r="L48" i="1" s="1"/>
  <c r="M48" i="1" s="1"/>
  <c r="N48" i="1" s="1"/>
  <c r="D42" i="1"/>
  <c r="D47" i="1"/>
  <c r="E47" i="1" s="1"/>
  <c r="F47" i="1" s="1"/>
  <c r="G47" i="1" s="1"/>
  <c r="H47" i="1" s="1"/>
  <c r="I47" i="1" s="1"/>
  <c r="J47" i="1" s="1"/>
  <c r="K47" i="1" s="1"/>
  <c r="L47" i="1" s="1"/>
  <c r="M47" i="1" s="1"/>
  <c r="N47" i="1" s="1"/>
  <c r="D40" i="1"/>
  <c r="D45" i="1"/>
  <c r="E45" i="1" s="1"/>
  <c r="F45" i="1" s="1"/>
  <c r="G45" i="1" s="1"/>
  <c r="H45" i="1" s="1"/>
  <c r="I45" i="1" s="1"/>
  <c r="J45" i="1" s="1"/>
  <c r="K45" i="1" s="1"/>
  <c r="L45" i="1" s="1"/>
  <c r="M45" i="1" s="1"/>
  <c r="N45" i="1" s="1"/>
  <c r="E12" i="1"/>
  <c r="E20" i="1" s="1"/>
  <c r="D12" i="1"/>
  <c r="D19" i="1" s="1"/>
  <c r="C12" i="1"/>
  <c r="C18" i="1" s="1"/>
  <c r="F12" i="1"/>
  <c r="F19" i="1" s="1"/>
  <c r="I12" i="1"/>
  <c r="I20" i="1" s="1"/>
  <c r="J12" i="1"/>
  <c r="J20" i="1" s="1"/>
  <c r="M12" i="1"/>
  <c r="M19" i="1" s="1"/>
  <c r="N12" i="1"/>
  <c r="N19" i="1" s="1"/>
  <c r="G12" i="1"/>
  <c r="G20" i="1" s="1"/>
  <c r="H39" i="1"/>
  <c r="N39" i="1"/>
  <c r="N40" i="1"/>
  <c r="B12" i="1"/>
  <c r="L12" i="1"/>
  <c r="L19" i="1" s="1"/>
  <c r="H12" i="1"/>
  <c r="H20" i="1" s="1"/>
  <c r="K12" i="1"/>
  <c r="K19" i="1" s="1"/>
  <c r="I39" i="1"/>
  <c r="F39" i="1"/>
  <c r="K39" i="1"/>
  <c r="G39" i="1"/>
  <c r="I40" i="1"/>
  <c r="D39" i="1"/>
  <c r="E39" i="1"/>
  <c r="H40" i="1"/>
  <c r="J39" i="1"/>
  <c r="K40" i="1"/>
  <c r="M39" i="1"/>
  <c r="L39" i="1"/>
  <c r="E78" i="1" l="1"/>
  <c r="L70" i="1"/>
  <c r="H70" i="1"/>
  <c r="F78" i="1"/>
  <c r="G78" i="1" s="1"/>
  <c r="H78" i="1" s="1"/>
  <c r="I78" i="1" s="1"/>
  <c r="J78" i="1" s="1"/>
  <c r="K78" i="1" s="1"/>
  <c r="L78" i="1" s="1"/>
  <c r="M78" i="1" s="1"/>
  <c r="N78" i="1" s="1"/>
  <c r="N55" i="1"/>
  <c r="K54" i="1"/>
  <c r="F71" i="1"/>
  <c r="F70" i="1"/>
  <c r="E70" i="1"/>
  <c r="E71" i="1"/>
  <c r="D85" i="1"/>
  <c r="H85" i="1"/>
  <c r="F85" i="1"/>
  <c r="J85" i="1"/>
  <c r="G85" i="1"/>
  <c r="I85" i="1"/>
  <c r="N85" i="1"/>
  <c r="L85" i="1"/>
  <c r="M85" i="1"/>
  <c r="E85" i="1"/>
  <c r="I70" i="1"/>
  <c r="D76" i="1"/>
  <c r="E76" i="1" s="1"/>
  <c r="F76" i="1" s="1"/>
  <c r="G76" i="1" s="1"/>
  <c r="H76" i="1" s="1"/>
  <c r="I76" i="1" s="1"/>
  <c r="J76" i="1" s="1"/>
  <c r="K76" i="1" s="1"/>
  <c r="L76" i="1" s="1"/>
  <c r="M76" i="1" s="1"/>
  <c r="N76" i="1" s="1"/>
  <c r="D71" i="1"/>
  <c r="D70" i="1"/>
  <c r="M70" i="1"/>
  <c r="M71" i="1"/>
  <c r="K85" i="1"/>
  <c r="J70" i="1"/>
  <c r="E86" i="1"/>
  <c r="K86" i="1"/>
  <c r="D86" i="1"/>
  <c r="J86" i="1"/>
  <c r="H86" i="1"/>
  <c r="I86" i="1"/>
  <c r="L86" i="1"/>
  <c r="M86" i="1"/>
  <c r="G86" i="1"/>
  <c r="F86" i="1"/>
  <c r="N71" i="1"/>
  <c r="N70" i="1"/>
  <c r="G53" i="1"/>
  <c r="G70" i="1"/>
  <c r="N86" i="1"/>
  <c r="K70" i="1"/>
  <c r="G79" i="1"/>
  <c r="H79" i="1" s="1"/>
  <c r="I79" i="1" s="1"/>
  <c r="J79" i="1" s="1"/>
  <c r="K79" i="1" s="1"/>
  <c r="L79" i="1" s="1"/>
  <c r="M79" i="1" s="1"/>
  <c r="N79" i="1" s="1"/>
  <c r="F54" i="1"/>
  <c r="I54" i="1"/>
  <c r="F55" i="1"/>
  <c r="M55" i="1"/>
  <c r="E55" i="1"/>
  <c r="L55" i="1"/>
  <c r="D55" i="1"/>
  <c r="E54" i="1"/>
  <c r="M54" i="1"/>
  <c r="D54" i="1"/>
  <c r="H54" i="1"/>
  <c r="G54" i="1"/>
  <c r="N54" i="1"/>
  <c r="L54" i="1"/>
  <c r="J54" i="1"/>
  <c r="D53" i="1"/>
  <c r="J55" i="1"/>
  <c r="I55" i="1"/>
  <c r="H55" i="1"/>
  <c r="G55" i="1"/>
  <c r="F53" i="1"/>
  <c r="E53" i="1"/>
  <c r="K55" i="1"/>
  <c r="E18" i="1"/>
  <c r="E19" i="1"/>
  <c r="J53" i="1"/>
  <c r="L53" i="1"/>
  <c r="I53" i="1"/>
  <c r="N53" i="1"/>
  <c r="K53" i="1"/>
  <c r="H53" i="1"/>
  <c r="M53" i="1"/>
  <c r="D52" i="1"/>
  <c r="E52" i="1"/>
  <c r="M52" i="1"/>
  <c r="G52" i="1"/>
  <c r="F52" i="1"/>
  <c r="N52" i="1"/>
  <c r="H52" i="1"/>
  <c r="I52" i="1"/>
  <c r="J52" i="1"/>
  <c r="K52" i="1"/>
  <c r="L52" i="1"/>
  <c r="F18" i="1"/>
  <c r="D20" i="1"/>
  <c r="J18" i="1"/>
  <c r="J19" i="1"/>
  <c r="K18" i="1"/>
  <c r="L18" i="1"/>
  <c r="L20" i="1"/>
  <c r="K20" i="1"/>
  <c r="N20" i="1"/>
  <c r="M18" i="1"/>
  <c r="H18" i="1"/>
  <c r="N18" i="1"/>
  <c r="D18" i="1"/>
  <c r="I19" i="1"/>
  <c r="I18" i="1"/>
  <c r="H19" i="1"/>
  <c r="B19" i="1"/>
  <c r="B20" i="1"/>
  <c r="B18" i="1"/>
  <c r="C20" i="1"/>
  <c r="C19" i="1"/>
  <c r="M20" i="1"/>
  <c r="G19" i="1"/>
  <c r="F20" i="1"/>
  <c r="G18" i="1"/>
  <c r="L24" i="1"/>
  <c r="E24" i="1"/>
  <c r="I23" i="1"/>
  <c r="C23" i="1"/>
  <c r="J23" i="1"/>
  <c r="N25" i="1"/>
  <c r="M23" i="1"/>
  <c r="J25" i="1"/>
  <c r="C25" i="1"/>
  <c r="G25" i="1"/>
  <c r="B25" i="1"/>
  <c r="B24" i="1"/>
  <c r="D24" i="1"/>
  <c r="C24" i="1"/>
  <c r="H24" i="1"/>
  <c r="G24" i="1"/>
  <c r="K23" i="1"/>
  <c r="E23" i="1"/>
  <c r="L25" i="1"/>
  <c r="K24" i="1"/>
  <c r="B23" i="1"/>
  <c r="I25" i="1"/>
  <c r="M24" i="1"/>
  <c r="N24" i="1"/>
  <c r="J24" i="1"/>
  <c r="G23" i="1"/>
  <c r="D25" i="1"/>
  <c r="F23" i="1"/>
  <c r="F25" i="1"/>
  <c r="H23" i="1"/>
  <c r="E25" i="1"/>
  <c r="K25" i="1"/>
  <c r="F24" i="1"/>
  <c r="L23" i="1"/>
  <c r="M25" i="1"/>
  <c r="H25" i="1"/>
  <c r="D23" i="1"/>
  <c r="I24" i="1"/>
  <c r="N23" i="1"/>
  <c r="D83" i="1" l="1"/>
  <c r="N83" i="1"/>
  <c r="I83" i="1"/>
  <c r="E83" i="1"/>
  <c r="K83" i="1"/>
  <c r="M83" i="1"/>
  <c r="F83" i="1"/>
  <c r="L83" i="1"/>
  <c r="G83" i="1"/>
  <c r="J83" i="1"/>
  <c r="H83" i="1"/>
  <c r="N84" i="1"/>
  <c r="L84" i="1"/>
  <c r="K84" i="1"/>
  <c r="F84" i="1"/>
  <c r="M84" i="1"/>
  <c r="D84" i="1"/>
  <c r="E84" i="1"/>
  <c r="J84" i="1"/>
  <c r="I84" i="1"/>
  <c r="G84" i="1"/>
  <c r="H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tc={916E9E20-C301-324B-8C2F-487480EDF74A}</author>
    <author>tc={281404C5-320C-1E4B-86A7-C1E348FAB710}</author>
    <author>tc={F8F6C6CC-A901-5F49-809D-3D69D3C35850}</author>
  </authors>
  <commentList>
    <comment ref="AU47" authorId="0" shapeId="0" xr:uid="{916E9E20-C301-324B-8C2F-487480EDF74A}">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V51" authorId="1" shapeId="0" xr:uid="{281404C5-320C-1E4B-86A7-C1E348FAB710}">
      <text>
        <t>[Threaded comment]
Your version of Excel allows you to read this threaded comment; however, any edits to it will get removed if the file is opened in a newer version of Excel. Learn more: https://go.microsoft.com/fwlink/?linkid=870924
Comment:
    The buffer account and administratively adjusted credit line items for Q2 2022 have been updated to reflect verification of the 2020 CI and fuel data for the first time (annual verification provisions came into effect in the 2020 data year).</t>
      </text>
    </comment>
    <comment ref="AX62" authorId="2" shapeId="0" xr:uid="{F8F6C6CC-A901-5F49-809D-3D69D3C35850}">
      <text>
        <t xml:space="preserve">[Threaded comment]
Your version of Excel allows you to read this threaded comment; however, any edits to it will get removed if the file is opened in a newer version of Excel. Learn more: https://go.microsoft.com/fwlink/?linkid=870924
Comment:
    One RP reported the export of RD under one specific FPC rather than across multiple FPCs </t>
      </text>
    </comment>
  </commentList>
</comments>
</file>

<file path=xl/sharedStrings.xml><?xml version="1.0" encoding="utf-8"?>
<sst xmlns="http://schemas.openxmlformats.org/spreadsheetml/2006/main" count="2835" uniqueCount="382">
  <si>
    <t>Biodiesel</t>
  </si>
  <si>
    <t>Biomethane</t>
  </si>
  <si>
    <t>Fossil Natural Gas</t>
  </si>
  <si>
    <t>Electricity</t>
  </si>
  <si>
    <t>Ethanol</t>
  </si>
  <si>
    <t>Renewable Diesel</t>
  </si>
  <si>
    <t>Total (million $)</t>
  </si>
  <si>
    <t xml:space="preserve">Sources: </t>
  </si>
  <si>
    <t>Credits</t>
  </si>
  <si>
    <t>CARB LCFS Data Dashboard, Figure 2</t>
  </si>
  <si>
    <t>Prices</t>
  </si>
  <si>
    <t>Subtotal, biofuels</t>
  </si>
  <si>
    <t>Subtotal, electricity</t>
  </si>
  <si>
    <t>Subtotal, fossil fuels</t>
  </si>
  <si>
    <t>Author</t>
  </si>
  <si>
    <t>Danny Cullenward</t>
  </si>
  <si>
    <t>dcullenward@ghgpolicy.org</t>
  </si>
  <si>
    <t>Date</t>
  </si>
  <si>
    <t>Value</t>
  </si>
  <si>
    <t>Total credits (millions)</t>
  </si>
  <si>
    <t>Credits (millions)</t>
  </si>
  <si>
    <t>Biofuels</t>
  </si>
  <si>
    <t>Fossil fuels</t>
  </si>
  <si>
    <t>Credits (million MT)</t>
  </si>
  <si>
    <t>Volume (million gge)</t>
  </si>
  <si>
    <t>Propane</t>
  </si>
  <si>
    <t>Renewable Naphtha</t>
  </si>
  <si>
    <t>Alternative Jet Fuel</t>
  </si>
  <si>
    <t>Dashboard Figure 2</t>
  </si>
  <si>
    <t>Annual Credits (MT)</t>
  </si>
  <si>
    <t>Hydrogen</t>
  </si>
  <si>
    <t>Fossil LNG</t>
  </si>
  <si>
    <t>Fossil CNG</t>
  </si>
  <si>
    <t>Bio-LNG</t>
  </si>
  <si>
    <t>Bio-CNG</t>
  </si>
  <si>
    <t>Q4</t>
  </si>
  <si>
    <t>Q3</t>
  </si>
  <si>
    <t>Q2</t>
  </si>
  <si>
    <t>Q1 2023</t>
  </si>
  <si>
    <t>Q1 2022</t>
  </si>
  <si>
    <t>Q1 2021</t>
  </si>
  <si>
    <t>Q1 2020</t>
  </si>
  <si>
    <t>Q1 2019</t>
  </si>
  <si>
    <t>Q1 2018</t>
  </si>
  <si>
    <t>Q1 2017</t>
  </si>
  <si>
    <t>Q1 2016</t>
  </si>
  <si>
    <t>Q1 2015</t>
  </si>
  <si>
    <t>Q1 2014</t>
  </si>
  <si>
    <t>Q1 2013</t>
  </si>
  <si>
    <t>Q1 2012</t>
  </si>
  <si>
    <t>Q1 2011</t>
  </si>
  <si>
    <t/>
  </si>
  <si>
    <t xml:space="preserve">Credits (MT) from "Fuels" tab </t>
  </si>
  <si>
    <t>gge</t>
  </si>
  <si>
    <t>Other (Hyrdrogen, AJF, Renewable Naphtha, Propane)</t>
  </si>
  <si>
    <t>Conversion to gge using energy density from Table 3 in the LCFS regulation</t>
  </si>
  <si>
    <t>gal</t>
  </si>
  <si>
    <t>dge</t>
  </si>
  <si>
    <t>Unit</t>
  </si>
  <si>
    <t xml:space="preserve">Volume (quaterly) from "Fuels" tab </t>
  </si>
  <si>
    <t>Fig. 2 - Alternative Fuels Volumes and Credits</t>
  </si>
  <si>
    <t>M</t>
  </si>
  <si>
    <t>F</t>
  </si>
  <si>
    <t>J</t>
  </si>
  <si>
    <t>D</t>
  </si>
  <si>
    <t>N</t>
  </si>
  <si>
    <t>O</t>
  </si>
  <si>
    <t>S</t>
  </si>
  <si>
    <t>A</t>
  </si>
  <si>
    <t>https://ww2.arb.ca.gov/resources/documents/monthly-lcfs-credit-transfer-activity-reports</t>
  </si>
  <si>
    <t>Last updated 04/16/2024</t>
  </si>
  <si>
    <t xml:space="preserve">  Volume of Credits Transacted (MT)</t>
  </si>
  <si>
    <t>ARB Monthly Average Credit Price</t>
  </si>
  <si>
    <t>Date (Month YR)</t>
  </si>
  <si>
    <t>Cumulative total (billion $ since 2013)</t>
  </si>
  <si>
    <t>CARB LCFS Data Dashboard, Figure 4</t>
  </si>
  <si>
    <t>https://ww2.arb.ca.gov/sites/default/files/2024-04/Credit%20Price%20Series_Mar%202024.xlsx</t>
  </si>
  <si>
    <t>https://ww2.arb.ca.gov/sites/default/files/classic/fuels/lcfs/dashboard/Fig2_2023.xlsx</t>
  </si>
  <si>
    <t>Cumulative share, since 2011</t>
  </si>
  <si>
    <t>Annual share</t>
  </si>
  <si>
    <t>Fuel Type</t>
  </si>
  <si>
    <t>Units</t>
  </si>
  <si>
    <t>2011Q1</t>
  </si>
  <si>
    <t>2012Q1</t>
  </si>
  <si>
    <t>2013Q1</t>
  </si>
  <si>
    <t>2014Q1</t>
  </si>
  <si>
    <t>2015Q1</t>
  </si>
  <si>
    <t>2016Q1</t>
  </si>
  <si>
    <t>2017Q1</t>
  </si>
  <si>
    <t>2018Q1</t>
  </si>
  <si>
    <t>2019Q1</t>
  </si>
  <si>
    <t>2020Q1</t>
  </si>
  <si>
    <t>2021Q1</t>
  </si>
  <si>
    <t>2022Q1</t>
  </si>
  <si>
    <t>2023Q1</t>
  </si>
  <si>
    <t>MT</t>
  </si>
  <si>
    <t>Renewable Gasoline Blendstocks</t>
  </si>
  <si>
    <t>CARBOB</t>
  </si>
  <si>
    <t>Diesel</t>
  </si>
  <si>
    <t>CARBOB Incremental Deficits</t>
  </si>
  <si>
    <t>Diesel Incremental Deficits</t>
  </si>
  <si>
    <t>Total</t>
  </si>
  <si>
    <t>Electricity Credits</t>
  </si>
  <si>
    <t>Fuel Application Type</t>
  </si>
  <si>
    <t>Electricity – Onroad EV charging – LDV/MDV</t>
  </si>
  <si>
    <t>Electricity – Onroad EV charging – HDV</t>
  </si>
  <si>
    <t>Electricity – Onroad residential grid EV charging</t>
  </si>
  <si>
    <t>Electricity – Onroad incremental Low-CI residential EV charging</t>
  </si>
  <si>
    <t>Electricity – Onroad non-residential grid EV charging – LDV/MDV</t>
  </si>
  <si>
    <t>Electricity – Onroad non-residential low-CI EV charging – LDV/MDV</t>
  </si>
  <si>
    <t>Electricity – Onroad non-residential grid EV charging – HDV</t>
  </si>
  <si>
    <t>Electricity – Onroad non-residential low-CI EV charging – HDV</t>
  </si>
  <si>
    <t>Electricity – Offroad fixed guideways</t>
  </si>
  <si>
    <t>Electricity – Offroad eOGV</t>
  </si>
  <si>
    <t>Electricity – Offroad eCHE</t>
  </si>
  <si>
    <t>Electricity – Offroad eForklifts – EDU</t>
  </si>
  <si>
    <t>Electricity – Offroad eForklifts – Reported</t>
  </si>
  <si>
    <t>Electricity – Offroad eTRU</t>
  </si>
  <si>
    <t>Project Type</t>
  </si>
  <si>
    <t xml:space="preserve">Innovative Crude </t>
  </si>
  <si>
    <t>Low Complexity/Low Energy Use Refinery</t>
  </si>
  <si>
    <t>Refinery Investment Credit</t>
  </si>
  <si>
    <t>Renewable Hydrogen Refinery Credit</t>
  </si>
  <si>
    <t>Hydrogen Refueling Infrastructure (HRI) Credits</t>
  </si>
  <si>
    <t>DC Fast Charging Infrastructure (FCI) Credits</t>
  </si>
  <si>
    <t>Administratively Adjusted Credits</t>
  </si>
  <si>
    <t>Total Credits</t>
  </si>
  <si>
    <t>Cumulative Bank</t>
  </si>
  <si>
    <t>Cumulative Buffer Account</t>
  </si>
  <si>
    <t>Deficits</t>
  </si>
  <si>
    <t>Total Deficits</t>
  </si>
  <si>
    <t>Total Volume</t>
  </si>
  <si>
    <t>Electricity Total Volume</t>
  </si>
  <si>
    <t>Total Electricity</t>
  </si>
  <si>
    <t>CI Avg</t>
  </si>
  <si>
    <t>gCO2e/MJ</t>
  </si>
  <si>
    <t>Estimated Petroleum Fuel Displaced</t>
  </si>
  <si>
    <t>Estimated Petroleum Fuel Displaced by Alternative Fuels Supported by LCFS</t>
  </si>
  <si>
    <t>Credit bank</t>
  </si>
  <si>
    <t>CARB LCFS Data Dashboard, Figure 3</t>
  </si>
  <si>
    <t>https://ww2.arb.ca.gov/sites/default/files/classic/fuels/lcfs/dashboard/quarterlysummary/quarterlysummary_Q42023.xlsx</t>
  </si>
  <si>
    <t>Series</t>
  </si>
  <si>
    <t>2014 Q1</t>
  </si>
  <si>
    <t>2015 Q1</t>
  </si>
  <si>
    <t>2011 Q1</t>
  </si>
  <si>
    <t>2012 Q1</t>
  </si>
  <si>
    <t>2013 Q1</t>
  </si>
  <si>
    <t>2016 Q1</t>
  </si>
  <si>
    <t>2017 Q1</t>
  </si>
  <si>
    <t>2018 Q1</t>
  </si>
  <si>
    <t>2019 Q1</t>
  </si>
  <si>
    <t>2020 Q1</t>
  </si>
  <si>
    <t>2021 Q1</t>
  </si>
  <si>
    <t>2022 Q1</t>
  </si>
  <si>
    <t>2023 Q1</t>
  </si>
  <si>
    <t>Gasoline target (current)</t>
  </si>
  <si>
    <t>Current targets</t>
  </si>
  <si>
    <t>Cal. Code Regs., title 17, §§ 95484(a)-(b)</t>
  </si>
  <si>
    <t>Proposed targets</t>
  </si>
  <si>
    <t>https://ww2.arb.ca.gov/sites/default/files/barcu/regact/2024/lcfs2024/lcfs_appa1.pdf</t>
  </si>
  <si>
    <t>CARB LCFS ISOR (Dec 2023), Appendix A-1, §§ 95484(d)-(e)</t>
  </si>
  <si>
    <t>https://govt.westlaw.com/calregs/Document/I0AEEDE535A2111EC8227000D3A7C4BC3</t>
  </si>
  <si>
    <t>Maximum credit price</t>
  </si>
  <si>
    <t>https://ww2.arb.ca.gov/resources/documents/lcfs-credit-clearance-market</t>
  </si>
  <si>
    <t>CARB LCFS Credit Clearance Market</t>
  </si>
  <si>
    <t>Inflation</t>
  </si>
  <si>
    <t>CARBOB gasoline</t>
  </si>
  <si>
    <t>CARBOB gasoline CI score</t>
  </si>
  <si>
    <t>CARBOB gasoline density</t>
  </si>
  <si>
    <t>MJ/gal</t>
  </si>
  <si>
    <t>Gasoline deficit (current)</t>
  </si>
  <si>
    <t>gCO2e/gal</t>
  </si>
  <si>
    <t>$200 credit price</t>
  </si>
  <si>
    <t>$150 credit price</t>
  </si>
  <si>
    <t>$100 credit price</t>
  </si>
  <si>
    <t>$50 credit price</t>
  </si>
  <si>
    <t>$/gal</t>
  </si>
  <si>
    <t>Carbon intensities</t>
  </si>
  <si>
    <t>$/credit</t>
  </si>
  <si>
    <t>Key inputs and assumptions</t>
  </si>
  <si>
    <t xml:space="preserve">CARB SRIA </t>
  </si>
  <si>
    <t>Credit bank (cumulative)</t>
  </si>
  <si>
    <t>Value (million $ per year)</t>
  </si>
  <si>
    <t>Cumulative value (billion $ since 2013)</t>
  </si>
  <si>
    <t>California's Low Carbon Fuel Standard</t>
  </si>
  <si>
    <t>Tab</t>
  </si>
  <si>
    <t>Contents</t>
  </si>
  <si>
    <t>Senior Fellow, Kleinman Center for Energy Policy</t>
  </si>
  <si>
    <t>University of Pennsylvania</t>
  </si>
  <si>
    <t>Analysis</t>
  </si>
  <si>
    <t>Data and analysis used in this report</t>
  </si>
  <si>
    <t>Fig 1</t>
  </si>
  <si>
    <t>Fig 2</t>
  </si>
  <si>
    <t>Fig 3</t>
  </si>
  <si>
    <t>Fig 4</t>
  </si>
  <si>
    <t>Fig 5</t>
  </si>
  <si>
    <t>Fig 6</t>
  </si>
  <si>
    <t>CARB Fig 2</t>
  </si>
  <si>
    <t>CARB Fig 3</t>
  </si>
  <si>
    <t>CARB Fig 4</t>
  </si>
  <si>
    <t>Primary source data from CARB LCFS data dashboard, Figure 2</t>
  </si>
  <si>
    <t>Primary source data from CARB LCFS data dashboard, Figure 3</t>
  </si>
  <si>
    <t>Primary source data from CARB LCFS data dashboard, Figure 4</t>
  </si>
  <si>
    <t>LCFS carbon price scenarios, 2025-2045</t>
  </si>
  <si>
    <t>LCFS credit issuance trends, 2011-2023</t>
  </si>
  <si>
    <t>LCFS credit issuance value, 2011-2023</t>
  </si>
  <si>
    <t>LCFS credit prices and net LCFS credit bank, 2011-2023</t>
  </si>
  <si>
    <t>LCFS carbon intensity targets for gasoline replacements, 2011-2045</t>
  </si>
  <si>
    <t>(based on proposed regulations)</t>
  </si>
  <si>
    <t>Credit issuance, price, and value data (Figures 1+2)</t>
  </si>
  <si>
    <t>Price and crediting banking data (Figure 3)</t>
  </si>
  <si>
    <t>Carbon intensity and cost incidence data (Figures 4+5+6)</t>
  </si>
  <si>
    <t>CARBOB CI score</t>
  </si>
  <si>
    <t>CARBOB density</t>
  </si>
  <si>
    <t>Calculations from credit and price data, based on trading-volume-weighted average prices</t>
  </si>
  <si>
    <t>CARB SRIA</t>
  </si>
  <si>
    <t>CARB SRIA (Sept 2023), Table 22</t>
  </si>
  <si>
    <t>https://ww2.arb.ca.gov/resources/documents/low-carbon-fuel-standard-sria</t>
  </si>
  <si>
    <t>Proposed</t>
  </si>
  <si>
    <t>Scenario 1</t>
  </si>
  <si>
    <t>Scenario 2</t>
  </si>
  <si>
    <t>Scenario 3</t>
  </si>
  <si>
    <t>Scenario 4</t>
  </si>
  <si>
    <t>Baseline</t>
  </si>
  <si>
    <t>Output data from Aug 2024 15-day update, baseline scenario</t>
  </si>
  <si>
    <t>Output data from Aug 2024 15-day update, proposed scenario</t>
  </si>
  <si>
    <t>Output data from Aug 2024 15-day update, uncertainty scenario 1</t>
  </si>
  <si>
    <t>Output data from Aug 2024 15-day update, uncertainty scenario 2</t>
  </si>
  <si>
    <t>Output data from Aug 2024 15-day update, uncertainty scenario 3</t>
  </si>
  <si>
    <t>Output data from Aug 2024 15-day update, uncertainty scenario 4</t>
  </si>
  <si>
    <t>Gasoline target (original proposal)</t>
  </si>
  <si>
    <t>Gasoline target (15-day changes)</t>
  </si>
  <si>
    <t>Gasoline deficit (15-day changes)</t>
  </si>
  <si>
    <t>Gasoline deficit (original proposal)</t>
  </si>
  <si>
    <t>Baseline, 15-day changes</t>
  </si>
  <si>
    <t>Proposed, 15-day changes</t>
  </si>
  <si>
    <t>Uncertainty 1, 15-day changes</t>
  </si>
  <si>
    <t>Uncertainty 2, 15-day changes</t>
  </si>
  <si>
    <t>Uncertainty 3, 15-day changes</t>
  </si>
  <si>
    <t>Uncertainty 4, 15-day changes</t>
  </si>
  <si>
    <t>15-day targets</t>
  </si>
  <si>
    <t>15-day credit prices</t>
  </si>
  <si>
    <t>CARB 2024 LCFS rulemaking, modeling output sheets (Aug 12, 2024)</t>
  </si>
  <si>
    <t>https://ww2.arb.ca.gov/resources/documents/supplemental-20232024-lcfs-modeling-documentation</t>
  </si>
  <si>
    <t>https://ww2.arb.ca.gov/sites/default/files/barcu/regact/2024/lcfs2024/15day_atta-1.pdf</t>
  </si>
  <si>
    <t>CARB 15-day changes (Aug 12, 2024), Appendix A-1, §§ 95484(d)-(e)</t>
  </si>
  <si>
    <t>tons</t>
  </si>
  <si>
    <t>Waste Oils credit quantity</t>
  </si>
  <si>
    <t>Virgin Oils credit quantity</t>
  </si>
  <si>
    <t>total credit quantity</t>
  </si>
  <si>
    <t>RNG Landfill credit quantity</t>
  </si>
  <si>
    <t>RNG Dairy -OOS credit quantity</t>
  </si>
  <si>
    <t>RNG Dairy credit quantity</t>
  </si>
  <si>
    <t>Petroleum Projects credit quantity</t>
  </si>
  <si>
    <t>Other offroad credit quantity</t>
  </si>
  <si>
    <t>Ocean Going Vessel Shorepower credit quantity</t>
  </si>
  <si>
    <t>MHDV HRI + FCI Credits credit quantity</t>
  </si>
  <si>
    <t>LDV HRI + FCI Credits credit quantity</t>
  </si>
  <si>
    <t>Incremental Deficits credit quantity</t>
  </si>
  <si>
    <t>Hydrogen (Landfill) credit quantity</t>
  </si>
  <si>
    <t>Hydrogen (Grid) credit quantity</t>
  </si>
  <si>
    <t>Hydrogen (Fossil) credit quantity</t>
  </si>
  <si>
    <t>Hydrogen (Dairy) credit quantity</t>
  </si>
  <si>
    <t>Hydrogen (0-CI) credit quantity</t>
  </si>
  <si>
    <t>Forklift Credits credit quantity</t>
  </si>
  <si>
    <t>Fixed Guideway credit quantity</t>
  </si>
  <si>
    <t>eTransport Refrigeration Unit credit quantity</t>
  </si>
  <si>
    <t>Electricity credit quantity</t>
  </si>
  <si>
    <t>Electricity (Dairy) credit quantity</t>
  </si>
  <si>
    <t>eCargo Handling Equipment credit quantity</t>
  </si>
  <si>
    <t>Default Jet credit quantity</t>
  </si>
  <si>
    <t>Default Gasoline credit quantity</t>
  </si>
  <si>
    <t>Default Gaseous credit quantity</t>
  </si>
  <si>
    <t>Default Diesel credit quantity</t>
  </si>
  <si>
    <t>DACCS credit quantity</t>
  </si>
  <si>
    <t>Corn Ethanol credit quantity</t>
  </si>
  <si>
    <t>Bank Drawdown credit quantity</t>
  </si>
  <si>
    <t>$/ton</t>
  </si>
  <si>
    <t>Credit Price</t>
  </si>
  <si>
    <t>Carbon Intensity</t>
  </si>
  <si>
    <t>ULSD Avg CI</t>
  </si>
  <si>
    <t>Renewable Diesel Avg CI</t>
  </si>
  <si>
    <t>Landfill Gas for CNG Avg CI</t>
  </si>
  <si>
    <t>Hydrogen for LDV (Landfill) Avg CI</t>
  </si>
  <si>
    <t>Hydrogen for LDV (Fossil) Avg CI</t>
  </si>
  <si>
    <t>Hydrogen for LDV (Dairy) Avg CI</t>
  </si>
  <si>
    <t>Hydrogen for HDV (Landfill) Avg CI</t>
  </si>
  <si>
    <t>Hydrogen for HDV (Fossil) Avg CI</t>
  </si>
  <si>
    <t>Hydrogen for HDV (Dairy) Avg CI</t>
  </si>
  <si>
    <t>Hydrogen for HDV (0-CI) Avg CI</t>
  </si>
  <si>
    <t>Ethanol Used for E85 Avg CI</t>
  </si>
  <si>
    <t>Ethanol Avg CI</t>
  </si>
  <si>
    <t>Electricity for LDV Avg CI</t>
  </si>
  <si>
    <t>Electricity for LDV (Dairy) Avg CI</t>
  </si>
  <si>
    <t>Electricity for HDV Avg CI</t>
  </si>
  <si>
    <t>Electricity for HDV (Dairy) Avg CI</t>
  </si>
  <si>
    <t>Dairy Gas for CNG Avg CI</t>
  </si>
  <si>
    <t>Conventional Jet Fuel Avg CI</t>
  </si>
  <si>
    <t>CARBOB Avg CI</t>
  </si>
  <si>
    <t>Biodiesel Avg CI</t>
  </si>
  <si>
    <t>Alternative Jet Fuel - Waste Avg CI</t>
  </si>
  <si>
    <t>Alternative Jet Fuel - Virgin Avg CI</t>
  </si>
  <si>
    <t>mm gal</t>
  </si>
  <si>
    <t>Fuel</t>
  </si>
  <si>
    <t>ULSD</t>
  </si>
  <si>
    <t>mm DGE</t>
  </si>
  <si>
    <t>NG for CNG</t>
  </si>
  <si>
    <t>Landfill Gas for CNG</t>
  </si>
  <si>
    <t>mm kg</t>
  </si>
  <si>
    <t>Hydrogen for LDV (Landfill)</t>
  </si>
  <si>
    <t>Hydrogen for LDV (Grid)</t>
  </si>
  <si>
    <t>Hydrogen for LDV (Fossil)</t>
  </si>
  <si>
    <t>Hydrogen for LDV (Dairy)</t>
  </si>
  <si>
    <t>Hydrogen for LDV (0-CI)</t>
  </si>
  <si>
    <t>Hydrogen for HDV (Landfill)</t>
  </si>
  <si>
    <t>Hydrogen for HDV (Grid)</t>
  </si>
  <si>
    <t>Hydrogen for HDV (Fossil)</t>
  </si>
  <si>
    <t>Hydrogen for HDV (Dairy)</t>
  </si>
  <si>
    <t>Hydrogen for HDV (0-CI)</t>
  </si>
  <si>
    <t>Ethanol Used for E85</t>
  </si>
  <si>
    <t>1000 MWh</t>
  </si>
  <si>
    <t>Electricity for LDV (Dairy)</t>
  </si>
  <si>
    <t>Electricity for LDV</t>
  </si>
  <si>
    <t>Electricity for HDV (Dairy)</t>
  </si>
  <si>
    <t>Electricity for HDV</t>
  </si>
  <si>
    <t>Dairy Gas for CNG</t>
  </si>
  <si>
    <t>Conventional Jet Fuel</t>
  </si>
  <si>
    <t>Alternative Jet Fuel - Waste</t>
  </si>
  <si>
    <t>Alternative Jet Fuel - Virgin</t>
  </si>
  <si>
    <t>MMT</t>
  </si>
  <si>
    <t>All Other Fuels</t>
  </si>
  <si>
    <t>Air Capture Credits</t>
  </si>
  <si>
    <t>Category</t>
  </si>
  <si>
    <t>Hydrogen for LDV (0-CI) Avg CI</t>
  </si>
  <si>
    <t>Bank Drawdown Avg CI</t>
  </si>
  <si>
    <t>Air Capture Credits Avg CI</t>
  </si>
  <si>
    <t>Cost pass-through to retail prices</t>
  </si>
  <si>
    <t>%</t>
  </si>
  <si>
    <t>Non-biogenic emissions</t>
  </si>
  <si>
    <t>(assumption - see note 1)</t>
  </si>
  <si>
    <t>(assumption - see note 2)</t>
  </si>
  <si>
    <t>Consistent with the CARB LCFS ISOR (Dec 2023), the cost impact on gasoline prices is multipled by 90% to reflect the approximately 10% of emissions that are biogenic in origin.</t>
  </si>
  <si>
    <t>Consistent with the CARB LCFS ISOR (Dec 2023), the total per-gallon cost impacts are assumed to be passed along in full to retail prices.</t>
  </si>
  <si>
    <t>Nominal USD</t>
  </si>
  <si>
    <t>2021 USD</t>
  </si>
  <si>
    <t>CPI-U inflation</t>
  </si>
  <si>
    <t>U.S. Bureau of Labor Statistics via Minneapolis Fed</t>
  </si>
  <si>
    <t>https://www.minneapolisfed.org/about-us/monetary-policy/inflation-calculator/consumer-price-index-1913-</t>
  </si>
  <si>
    <t>nominal USD</t>
  </si>
  <si>
    <t>2023 USD</t>
  </si>
  <si>
    <t>U.S. Bureau of Labor Statistics (CPI-U) via Minneapolis Fed</t>
  </si>
  <si>
    <t>Cost impact — gasoline (2023 USD)</t>
  </si>
  <si>
    <t>Minimum</t>
  </si>
  <si>
    <t>Maximum</t>
  </si>
  <si>
    <t xml:space="preserve">Price scenarios </t>
  </si>
  <si>
    <t>Credit price ($/credit, nominal USD)</t>
  </si>
  <si>
    <t>Uncertainty 1</t>
  </si>
  <si>
    <t>Electricity (dairy)</t>
  </si>
  <si>
    <t>Hydrogen (0-CI)</t>
  </si>
  <si>
    <t>Hydrogen (dairy)</t>
  </si>
  <si>
    <t>Hydrogen (landfill)</t>
  </si>
  <si>
    <t>RNG (dairy)</t>
  </si>
  <si>
    <t>RNG (dairy OOS)</t>
  </si>
  <si>
    <t>RNG (landfill)</t>
  </si>
  <si>
    <t>Uncertainty 3</t>
  </si>
  <si>
    <t>Uncertainty 4</t>
  </si>
  <si>
    <t>Uncertainty 2</t>
  </si>
  <si>
    <t>Scenario</t>
  </si>
  <si>
    <t>Biomethane credits and deficits</t>
  </si>
  <si>
    <t>(Graphing only) ∆ max-min</t>
  </si>
  <si>
    <t>(Graphing only) Maximum</t>
  </si>
  <si>
    <t>CARB LCFS 15-day changes (Aug 2024), Attachment A-1, § 95488.5, Table 7-1</t>
  </si>
  <si>
    <t>CARB LCFS 15-day changes (Aug 2024), Attachment A-1, § 95486, Table 4</t>
  </si>
  <si>
    <t>Deflator (1983 = 100.0)</t>
  </si>
  <si>
    <t>USD</t>
  </si>
  <si>
    <t>Dairy</t>
  </si>
  <si>
    <t>Landfill / other</t>
  </si>
  <si>
    <t>LCFS credit price ($/credit)</t>
  </si>
  <si>
    <t>Notes:</t>
  </si>
  <si>
    <t>Credit price ($/credit, 2023 USD)</t>
  </si>
  <si>
    <t>Fossil Fuels</t>
  </si>
  <si>
    <t>Gasoline price impact scenarios, 2025-2045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</si>
</sst>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0_);_(&quot;$&quot;* \(#,##0.0\);_(&quot;$&quot;* &quot;-&quot;??_);_(@_)"/>
    <numFmt numFmtId="165" formatCode="0.0%"/>
    <numFmt numFmtId="166" formatCode="_(* #,##0_);_(* \(#,##0\);_(* &quot;-&quot;??_);_(@_)"/>
    <numFmt numFmtId="167" formatCode="0.0"/>
    <numFmt numFmtId="168" formatCode="&quot;$&quot;#,##0"/>
    <numFmt numFmtId="169" formatCode="mmm\ yy"/>
    <numFmt numFmtId="170" formatCode="0.00000"/>
    <numFmt numFmtId="171" formatCode="_(* #,##0.0_);_(* \(#,##0.0\);_(* &quot;-&quot;??_);_(@_)"/>
    <numFmt numFmtId="172" formatCode="[$-409]mmmm\ d\,\ yyyy;@"/>
  </numFmts>
  <fonts count="30"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1"/>
      <color rgb="FF000000"/>
      <name val="Calibri"/>
      <family val="2"/>
      <scheme val="minor"/>
    </font>
    <font>
      <sz val="11"/>
      <name val="Arial"/>
      <family val="2"/>
    </font>
    <font>
      <b/>
      <sz val="11"/>
      <name val="Arial"/>
      <family val="2"/>
    </font>
    <font>
      <b/>
      <sz val="14"/>
      <name val="Arial"/>
      <family val="2"/>
    </font>
    <font>
      <sz val="11"/>
      <color theme="1"/>
      <name val="Calibri"/>
      <family val="2"/>
      <scheme val="minor"/>
    </font>
    <font>
      <sz val="11"/>
      <color theme="1"/>
      <name val="Arial"/>
      <family val="2"/>
    </font>
    <font>
      <sz val="11"/>
      <color theme="0"/>
      <name val="Arial"/>
      <family val="2"/>
    </font>
    <font>
      <sz val="11"/>
      <color theme="1"/>
      <name val="Calibri"/>
      <family val="2"/>
    </font>
    <font>
      <u/>
      <sz val="11"/>
      <color theme="10"/>
      <name val="Arial"/>
      <family val="2"/>
    </font>
    <font>
      <sz val="11"/>
      <name val="Calibri"/>
      <family val="2"/>
    </font>
    <font>
      <b/>
      <u/>
      <sz val="14"/>
      <color rgb="FF000000"/>
      <name val="Arial"/>
      <family val="2"/>
    </font>
    <font>
      <b/>
      <u/>
      <sz val="10"/>
      <color rgb="FF000000"/>
      <name val="Arial"/>
      <family val="2"/>
    </font>
    <font>
      <sz val="10"/>
      <color rgb="FF000000"/>
      <name val="Arial"/>
      <family val="2"/>
    </font>
    <font>
      <sz val="11"/>
      <color rgb="FF000000"/>
      <name val="Calibri"/>
      <family val="2"/>
    </font>
    <font>
      <sz val="11"/>
      <color theme="0" tint="-0.499984740745262"/>
      <name val="Calibri"/>
      <family val="2"/>
    </font>
    <font>
      <b/>
      <sz val="10"/>
      <color rgb="FF000000"/>
      <name val="Arial"/>
      <family val="2"/>
    </font>
    <font>
      <b/>
      <sz val="11"/>
      <name val="Calibri"/>
      <family val="2"/>
    </font>
    <font>
      <b/>
      <sz val="14"/>
      <color rgb="FF000000"/>
      <name val="Arial"/>
      <family val="2"/>
    </font>
    <font>
      <sz val="11"/>
      <color theme="0"/>
      <name val="Calibri"/>
      <family val="2"/>
      <scheme val="minor"/>
    </font>
    <font>
      <sz val="11"/>
      <color theme="1" tint="4.9989318521683403E-2"/>
      <name val="Calibri"/>
      <family val="2"/>
      <scheme val="minor"/>
    </font>
    <font>
      <b/>
      <sz val="11"/>
      <color rgb="FF000000"/>
      <name val="Arial"/>
      <family val="2"/>
    </font>
    <font>
      <sz val="11"/>
      <color rgb="FF000000"/>
      <name val="Arial"/>
      <family val="2"/>
    </font>
    <font>
      <sz val="10"/>
      <name val="Arial"/>
      <family val="2"/>
    </font>
    <font>
      <sz val="10"/>
      <color theme="1"/>
      <name val="Arial"/>
      <family val="2"/>
    </font>
    <font>
      <sz val="10"/>
      <color rgb="FF0000CC"/>
      <name val="Arial"/>
      <family val="2"/>
    </font>
    <font>
      <sz val="12"/>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patternFill>
    </fill>
    <fill>
      <patternFill patternType="solid">
        <fgColor theme="5"/>
      </patternFill>
    </fill>
    <fill>
      <patternFill patternType="solid">
        <fgColor rgb="FFFFC0CB"/>
        <bgColor rgb="FFFFC0CB"/>
      </patternFill>
    </fill>
    <fill>
      <patternFill patternType="solid">
        <fgColor rgb="FFFFFFFF"/>
        <bgColor rgb="FF000000"/>
      </patternFill>
    </fill>
    <fill>
      <patternFill patternType="solid">
        <fgColor theme="7"/>
        <bgColor indexed="64"/>
      </patternFill>
    </fill>
    <fill>
      <patternFill patternType="solid">
        <fgColor theme="7" tint="0.79998168889431442"/>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thin">
        <color rgb="FFD3D3D3"/>
      </left>
      <right style="thin">
        <color rgb="FFD3D3D3"/>
      </right>
      <top style="thin">
        <color rgb="FFD3D3D3"/>
      </top>
      <bottom style="thin">
        <color rgb="FFD3D3D3"/>
      </bottom>
      <diagonal/>
    </border>
    <border>
      <left style="thin">
        <color rgb="FFD3D3D3"/>
      </left>
      <right/>
      <top/>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s>
  <cellStyleXfs count="17">
    <xf numFmtId="0" fontId="0" fillId="0" borderId="0"/>
    <xf numFmtId="44"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0" fontId="8" fillId="0" borderId="0"/>
    <xf numFmtId="43" fontId="1" fillId="0" borderId="0" applyFont="0" applyFill="0" applyBorder="0" applyAlignment="0" applyProtection="0"/>
    <xf numFmtId="0" fontId="10" fillId="5" borderId="0" applyNumberFormat="0" applyBorder="0" applyAlignment="0" applyProtection="0"/>
    <xf numFmtId="0" fontId="9" fillId="0" borderId="0"/>
    <xf numFmtId="0" fontId="1" fillId="0" borderId="0"/>
    <xf numFmtId="0" fontId="12" fillId="0" borderId="0" applyNumberFormat="0" applyFill="0" applyBorder="0" applyAlignment="0" applyProtection="0"/>
    <xf numFmtId="0" fontId="10" fillId="4"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5" borderId="0" applyNumberFormat="0" applyBorder="0" applyAlignment="0" applyProtection="0"/>
    <xf numFmtId="9" fontId="4" fillId="0" borderId="0" applyFont="0" applyFill="0" applyBorder="0" applyAlignment="0" applyProtection="0"/>
  </cellStyleXfs>
  <cellXfs count="161">
    <xf numFmtId="0" fontId="0" fillId="0" borderId="0" xfId="0"/>
    <xf numFmtId="0" fontId="0" fillId="2" borderId="0" xfId="0" applyFill="1"/>
    <xf numFmtId="0" fontId="2" fillId="2" borderId="0" xfId="0" applyFont="1" applyFill="1"/>
    <xf numFmtId="0" fontId="2" fillId="2" borderId="1" xfId="0" applyFont="1" applyFill="1" applyBorder="1"/>
    <xf numFmtId="164" fontId="0" fillId="2" borderId="2" xfId="1" applyNumberFormat="1" applyFont="1" applyFill="1" applyBorder="1"/>
    <xf numFmtId="0" fontId="2" fillId="2" borderId="2" xfId="0" applyFont="1" applyFill="1" applyBorder="1"/>
    <xf numFmtId="164" fontId="0" fillId="2" borderId="3" xfId="1" applyNumberFormat="1" applyFont="1" applyFill="1" applyBorder="1"/>
    <xf numFmtId="164" fontId="0" fillId="2" borderId="0" xfId="1" applyNumberFormat="1" applyFont="1" applyFill="1" applyBorder="1"/>
    <xf numFmtId="0" fontId="0" fillId="2" borderId="1" xfId="0" applyFill="1" applyBorder="1"/>
    <xf numFmtId="164" fontId="0" fillId="2" borderId="1" xfId="1" applyNumberFormat="1" applyFont="1" applyFill="1" applyBorder="1"/>
    <xf numFmtId="15" fontId="0" fillId="2" borderId="0" xfId="0" applyNumberFormat="1" applyFill="1"/>
    <xf numFmtId="0" fontId="3" fillId="2" borderId="0" xfId="2" applyFill="1"/>
    <xf numFmtId="165" fontId="0" fillId="2" borderId="0" xfId="3" applyNumberFormat="1" applyFont="1" applyFill="1" applyBorder="1" applyAlignment="1">
      <alignment horizontal="right"/>
    </xf>
    <xf numFmtId="165" fontId="0" fillId="2" borderId="1" xfId="3" applyNumberFormat="1" applyFont="1" applyFill="1" applyBorder="1" applyAlignment="1">
      <alignment horizontal="right"/>
    </xf>
    <xf numFmtId="0" fontId="5" fillId="0" borderId="0" xfId="4" applyFont="1"/>
    <xf numFmtId="166" fontId="5" fillId="0" borderId="0" xfId="4" applyNumberFormat="1" applyFont="1"/>
    <xf numFmtId="167" fontId="5" fillId="0" borderId="0" xfId="4" applyNumberFormat="1" applyFont="1"/>
    <xf numFmtId="0" fontId="6" fillId="0" borderId="0" xfId="4" applyFont="1"/>
    <xf numFmtId="166" fontId="5" fillId="0" borderId="0" xfId="5" applyNumberFormat="1" applyFont="1" applyFill="1" applyBorder="1"/>
    <xf numFmtId="166" fontId="5" fillId="0" borderId="0" xfId="5" applyNumberFormat="1" applyFont="1"/>
    <xf numFmtId="43" fontId="5" fillId="0" borderId="0" xfId="5" applyFont="1" applyFill="1" applyBorder="1"/>
    <xf numFmtId="43" fontId="5" fillId="0" borderId="0" xfId="5" applyFont="1"/>
    <xf numFmtId="0" fontId="7" fillId="0" borderId="0" xfId="4" applyFont="1"/>
    <xf numFmtId="0" fontId="8" fillId="0" borderId="0" xfId="6"/>
    <xf numFmtId="0" fontId="9" fillId="0" borderId="0" xfId="6" applyFont="1"/>
    <xf numFmtId="168" fontId="8" fillId="0" borderId="0" xfId="6" applyNumberFormat="1"/>
    <xf numFmtId="0" fontId="12" fillId="0" borderId="0" xfId="11"/>
    <xf numFmtId="44" fontId="0" fillId="2" borderId="2" xfId="1" applyFont="1" applyFill="1" applyBorder="1"/>
    <xf numFmtId="165" fontId="0" fillId="2" borderId="3" xfId="3" applyNumberFormat="1" applyFont="1" applyFill="1" applyBorder="1" applyAlignment="1">
      <alignment horizontal="right"/>
    </xf>
    <xf numFmtId="0" fontId="13" fillId="0" borderId="0" xfId="4" applyFont="1"/>
    <xf numFmtId="0" fontId="14" fillId="0" borderId="6" xfId="4" applyFont="1" applyBorder="1" applyAlignment="1">
      <alignment vertical="top" wrapText="1" readingOrder="1"/>
    </xf>
    <xf numFmtId="0" fontId="15" fillId="0" borderId="6" xfId="4" applyFont="1" applyBorder="1" applyAlignment="1">
      <alignment vertical="top" wrapText="1" readingOrder="1"/>
    </xf>
    <xf numFmtId="0" fontId="16" fillId="6" borderId="6" xfId="4" applyFont="1" applyFill="1" applyBorder="1" applyAlignment="1">
      <alignment vertical="top" wrapText="1" readingOrder="1"/>
    </xf>
    <xf numFmtId="0" fontId="16" fillId="6" borderId="0" xfId="4" applyFont="1" applyFill="1" applyAlignment="1">
      <alignment vertical="top" wrapText="1" readingOrder="1"/>
    </xf>
    <xf numFmtId="0" fontId="16" fillId="6" borderId="7" xfId="4" applyFont="1" applyFill="1" applyBorder="1" applyAlignment="1">
      <alignment vertical="top" wrapText="1" readingOrder="1"/>
    </xf>
    <xf numFmtId="0" fontId="13" fillId="2" borderId="0" xfId="4" applyFont="1" applyFill="1"/>
    <xf numFmtId="0" fontId="17" fillId="0" borderId="6" xfId="4" applyFont="1" applyBorder="1" applyAlignment="1">
      <alignment vertical="top" wrapText="1" readingOrder="1"/>
    </xf>
    <xf numFmtId="0" fontId="16" fillId="0" borderId="6" xfId="4" applyFont="1" applyBorder="1" applyAlignment="1">
      <alignment vertical="top" wrapText="1" readingOrder="1"/>
    </xf>
    <xf numFmtId="166" fontId="16" fillId="0" borderId="6" xfId="5" applyNumberFormat="1" applyFont="1" applyFill="1" applyBorder="1" applyAlignment="1">
      <alignment vertical="top" wrapText="1" readingOrder="1"/>
    </xf>
    <xf numFmtId="0" fontId="18" fillId="2" borderId="0" xfId="4" applyFont="1" applyFill="1"/>
    <xf numFmtId="166" fontId="16" fillId="0" borderId="8" xfId="5" applyNumberFormat="1" applyFont="1" applyFill="1" applyBorder="1" applyAlignment="1">
      <alignment vertical="top" wrapText="1" readingOrder="1"/>
    </xf>
    <xf numFmtId="0" fontId="19" fillId="0" borderId="6" xfId="4" applyFont="1" applyBorder="1" applyAlignment="1">
      <alignment vertical="top" wrapText="1" readingOrder="1"/>
    </xf>
    <xf numFmtId="166" fontId="20" fillId="0" borderId="0" xfId="4" applyNumberFormat="1" applyFont="1"/>
    <xf numFmtId="0" fontId="21" fillId="0" borderId="6" xfId="4" applyFont="1" applyBorder="1" applyAlignment="1">
      <alignment vertical="top" wrapText="1" readingOrder="1"/>
    </xf>
    <xf numFmtId="166" fontId="13" fillId="0" borderId="0" xfId="4" applyNumberFormat="1" applyFont="1"/>
    <xf numFmtId="166" fontId="16" fillId="0" borderId="0" xfId="5" applyNumberFormat="1" applyFont="1" applyFill="1" applyBorder="1" applyAlignment="1">
      <alignment vertical="top" wrapText="1" readingOrder="1"/>
    </xf>
    <xf numFmtId="166" fontId="23" fillId="0" borderId="6" xfId="15" applyNumberFormat="1" applyFont="1" applyFill="1" applyBorder="1" applyAlignment="1">
      <alignment vertical="top" wrapText="1" readingOrder="1"/>
    </xf>
    <xf numFmtId="166" fontId="16" fillId="0" borderId="6" xfId="4" applyNumberFormat="1" applyFont="1" applyBorder="1" applyAlignment="1">
      <alignment vertical="top" wrapText="1" readingOrder="1"/>
    </xf>
    <xf numFmtId="0" fontId="24" fillId="0" borderId="6" xfId="4" applyFont="1" applyBorder="1" applyAlignment="1">
      <alignment vertical="top" wrapText="1" readingOrder="1"/>
    </xf>
    <xf numFmtId="0" fontId="25" fillId="0" borderId="6" xfId="4" applyFont="1" applyBorder="1" applyAlignment="1">
      <alignment vertical="top" wrapText="1" readingOrder="1"/>
    </xf>
    <xf numFmtId="166" fontId="16" fillId="0" borderId="9" xfId="4" applyNumberFormat="1" applyFont="1" applyBorder="1" applyAlignment="1">
      <alignment vertical="top" wrapText="1" readingOrder="1"/>
    </xf>
    <xf numFmtId="0" fontId="16" fillId="0" borderId="10" xfId="4" applyFont="1" applyBorder="1" applyAlignment="1">
      <alignment vertical="top" wrapText="1" readingOrder="1"/>
    </xf>
    <xf numFmtId="166" fontId="16" fillId="0" borderId="10" xfId="4" applyNumberFormat="1" applyFont="1" applyBorder="1" applyAlignment="1">
      <alignment vertical="top" wrapText="1" readingOrder="1"/>
    </xf>
    <xf numFmtId="0" fontId="16" fillId="0" borderId="9" xfId="4" applyFont="1" applyBorder="1" applyAlignment="1">
      <alignment vertical="top" wrapText="1" readingOrder="1"/>
    </xf>
    <xf numFmtId="0" fontId="16" fillId="0" borderId="0" xfId="4" applyFont="1" applyAlignment="1">
      <alignment vertical="top" wrapText="1" readingOrder="1"/>
    </xf>
    <xf numFmtId="166" fontId="16" fillId="0" borderId="0" xfId="4" applyNumberFormat="1" applyFont="1" applyAlignment="1">
      <alignment vertical="top" wrapText="1" readingOrder="1"/>
    </xf>
    <xf numFmtId="9" fontId="20" fillId="0" borderId="0" xfId="16" applyFont="1" applyFill="1" applyBorder="1"/>
    <xf numFmtId="166" fontId="20" fillId="0" borderId="0" xfId="16" applyNumberFormat="1" applyFont="1" applyFill="1" applyBorder="1"/>
    <xf numFmtId="9" fontId="13" fillId="0" borderId="0" xfId="16" applyFont="1"/>
    <xf numFmtId="0" fontId="18" fillId="0" borderId="0" xfId="4" applyFont="1"/>
    <xf numFmtId="9" fontId="18" fillId="0" borderId="0" xfId="16" applyFont="1" applyFill="1" applyBorder="1"/>
    <xf numFmtId="166" fontId="18" fillId="0" borderId="0" xfId="4" applyNumberFormat="1" applyFont="1"/>
    <xf numFmtId="9" fontId="18" fillId="0" borderId="0" xfId="4" applyNumberFormat="1" applyFont="1"/>
    <xf numFmtId="0" fontId="26" fillId="0" borderId="6" xfId="4" applyFont="1" applyBorder="1" applyAlignment="1">
      <alignment vertical="top" wrapText="1" readingOrder="1"/>
    </xf>
    <xf numFmtId="166" fontId="16" fillId="0" borderId="7" xfId="4" applyNumberFormat="1" applyFont="1" applyBorder="1" applyAlignment="1">
      <alignment vertical="top" wrapText="1" readingOrder="1"/>
    </xf>
    <xf numFmtId="0" fontId="27" fillId="0" borderId="6" xfId="4" applyFont="1" applyBorder="1" applyAlignment="1">
      <alignment horizontal="center" vertical="center" wrapText="1" readingOrder="1"/>
    </xf>
    <xf numFmtId="9" fontId="13" fillId="0" borderId="0" xfId="16" applyFont="1" applyFill="1" applyBorder="1"/>
    <xf numFmtId="0" fontId="28" fillId="0" borderId="6" xfId="4" applyFont="1" applyBorder="1" applyAlignment="1">
      <alignment horizontal="center" vertical="center" wrapText="1" readingOrder="1"/>
    </xf>
    <xf numFmtId="0" fontId="29" fillId="7" borderId="0" xfId="0" applyFont="1" applyFill="1" applyAlignment="1">
      <alignment horizontal="left"/>
    </xf>
    <xf numFmtId="0" fontId="29" fillId="7" borderId="0" xfId="0" applyFont="1" applyFill="1"/>
    <xf numFmtId="0" fontId="29" fillId="7" borderId="11" xfId="0" applyFont="1" applyFill="1" applyBorder="1"/>
    <xf numFmtId="44" fontId="0" fillId="2" borderId="0" xfId="1" applyFont="1" applyFill="1"/>
    <xf numFmtId="0" fontId="1" fillId="2" borderId="5" xfId="6" applyFont="1" applyFill="1" applyBorder="1" applyAlignment="1">
      <alignment wrapText="1"/>
    </xf>
    <xf numFmtId="169" fontId="1" fillId="2" borderId="5" xfId="6" applyNumberFormat="1" applyFont="1" applyFill="1" applyBorder="1"/>
    <xf numFmtId="0" fontId="11" fillId="2" borderId="0" xfId="9" applyFont="1" applyFill="1"/>
    <xf numFmtId="0" fontId="8" fillId="2" borderId="0" xfId="6" applyFill="1"/>
    <xf numFmtId="168" fontId="9" fillId="2" borderId="0" xfId="13" applyNumberFormat="1" applyFont="1" applyFill="1" applyAlignment="1">
      <alignment wrapText="1"/>
    </xf>
    <xf numFmtId="0" fontId="9" fillId="2" borderId="0" xfId="12" applyFont="1" applyFill="1" applyAlignment="1">
      <alignment wrapText="1"/>
    </xf>
    <xf numFmtId="168" fontId="9" fillId="2" borderId="0" xfId="8" applyNumberFormat="1" applyFont="1" applyFill="1" applyBorder="1"/>
    <xf numFmtId="0" fontId="8" fillId="2" borderId="12" xfId="6" applyFill="1" applyBorder="1" applyAlignment="1">
      <alignment horizontal="center"/>
    </xf>
    <xf numFmtId="169" fontId="1" fillId="2" borderId="12" xfId="6" applyNumberFormat="1" applyFont="1" applyFill="1" applyBorder="1"/>
    <xf numFmtId="168" fontId="9" fillId="2" borderId="3" xfId="8" applyNumberFormat="1" applyFont="1" applyFill="1" applyBorder="1"/>
    <xf numFmtId="166" fontId="9" fillId="2" borderId="3" xfId="7" applyNumberFormat="1" applyFont="1" applyFill="1" applyBorder="1"/>
    <xf numFmtId="0" fontId="8" fillId="2" borderId="5" xfId="6" applyFill="1" applyBorder="1" applyAlignment="1">
      <alignment horizontal="center"/>
    </xf>
    <xf numFmtId="166" fontId="9" fillId="2" borderId="0" xfId="7" applyNumberFormat="1" applyFont="1" applyFill="1" applyBorder="1"/>
    <xf numFmtId="0" fontId="8" fillId="2" borderId="13" xfId="6" applyFill="1" applyBorder="1" applyAlignment="1">
      <alignment horizontal="center"/>
    </xf>
    <xf numFmtId="169" fontId="1" fillId="2" borderId="13" xfId="6" applyNumberFormat="1" applyFont="1" applyFill="1" applyBorder="1"/>
    <xf numFmtId="168" fontId="9" fillId="2" borderId="1" xfId="8" applyNumberFormat="1" applyFont="1" applyFill="1" applyBorder="1"/>
    <xf numFmtId="166" fontId="9" fillId="2" borderId="1" xfId="7" applyNumberFormat="1" applyFont="1" applyFill="1" applyBorder="1"/>
    <xf numFmtId="0" fontId="8" fillId="2" borderId="4" xfId="6" applyFill="1" applyBorder="1" applyAlignment="1">
      <alignment horizontal="center" vertical="center"/>
    </xf>
    <xf numFmtId="0" fontId="8" fillId="2" borderId="14" xfId="6" applyFill="1" applyBorder="1" applyAlignment="1">
      <alignment horizontal="center" vertical="center"/>
    </xf>
    <xf numFmtId="0" fontId="8" fillId="2" borderId="15" xfId="6" applyFill="1" applyBorder="1" applyAlignment="1">
      <alignment horizontal="center" vertical="center"/>
    </xf>
    <xf numFmtId="0" fontId="2" fillId="2" borderId="11" xfId="0" applyFont="1" applyFill="1" applyBorder="1"/>
    <xf numFmtId="44" fontId="0" fillId="2" borderId="0" xfId="1" applyFont="1" applyFill="1" applyBorder="1"/>
    <xf numFmtId="0" fontId="0" fillId="2" borderId="3" xfId="0" applyFill="1" applyBorder="1"/>
    <xf numFmtId="44" fontId="0" fillId="2" borderId="3" xfId="1" applyFont="1" applyFill="1" applyBorder="1"/>
    <xf numFmtId="44" fontId="0" fillId="2" borderId="1" xfId="1" applyFont="1" applyFill="1" applyBorder="1"/>
    <xf numFmtId="44" fontId="0" fillId="3" borderId="0" xfId="1" applyFont="1" applyFill="1"/>
    <xf numFmtId="44" fontId="0" fillId="3" borderId="0" xfId="1" applyFont="1" applyFill="1" applyBorder="1"/>
    <xf numFmtId="44" fontId="0" fillId="3" borderId="1" xfId="1" applyFont="1" applyFill="1" applyBorder="1"/>
    <xf numFmtId="44" fontId="0" fillId="3" borderId="3" xfId="1" applyFont="1" applyFill="1" applyBorder="1"/>
    <xf numFmtId="0" fontId="0" fillId="2" borderId="3" xfId="0" applyFill="1" applyBorder="1" applyAlignment="1">
      <alignment horizontal="left" indent="1"/>
    </xf>
    <xf numFmtId="2" fontId="0" fillId="2" borderId="3" xfId="0" applyNumberFormat="1" applyFill="1" applyBorder="1"/>
    <xf numFmtId="2" fontId="0" fillId="2" borderId="0" xfId="0" applyNumberFormat="1" applyFill="1"/>
    <xf numFmtId="0" fontId="0" fillId="2" borderId="0" xfId="0" applyFill="1" applyAlignment="1">
      <alignment horizontal="left" indent="1"/>
    </xf>
    <xf numFmtId="170" fontId="0" fillId="2" borderId="0" xfId="0" applyNumberFormat="1" applyFill="1"/>
    <xf numFmtId="0" fontId="0" fillId="2" borderId="1" xfId="0" applyFill="1" applyBorder="1" applyAlignment="1">
      <alignment horizontal="left" indent="1"/>
    </xf>
    <xf numFmtId="2" fontId="0" fillId="2" borderId="1" xfId="0" applyNumberFormat="1" applyFill="1" applyBorder="1"/>
    <xf numFmtId="2" fontId="0" fillId="2" borderId="2" xfId="0" applyNumberFormat="1" applyFill="1" applyBorder="1" applyAlignment="1">
      <alignment horizontal="right"/>
    </xf>
    <xf numFmtId="2" fontId="0" fillId="2" borderId="3" xfId="0" applyNumberFormat="1" applyFill="1" applyBorder="1" applyAlignment="1">
      <alignment horizontal="right"/>
    </xf>
    <xf numFmtId="2" fontId="0" fillId="2" borderId="0" xfId="0" applyNumberFormat="1" applyFill="1" applyAlignment="1">
      <alignment horizontal="right"/>
    </xf>
    <xf numFmtId="2" fontId="0" fillId="2" borderId="1" xfId="0" applyNumberFormat="1" applyFill="1" applyBorder="1" applyAlignment="1">
      <alignment horizontal="right"/>
    </xf>
    <xf numFmtId="0" fontId="0" fillId="3" borderId="2" xfId="0" applyFill="1" applyBorder="1" applyAlignment="1">
      <alignment horizontal="center"/>
    </xf>
    <xf numFmtId="0" fontId="0" fillId="3" borderId="3" xfId="0" applyFill="1"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0" fillId="3" borderId="3" xfId="0" applyFill="1" applyBorder="1"/>
    <xf numFmtId="44" fontId="0" fillId="2" borderId="3" xfId="0" applyNumberFormat="1" applyFill="1" applyBorder="1"/>
    <xf numFmtId="0" fontId="0" fillId="3" borderId="0" xfId="0" applyFill="1"/>
    <xf numFmtId="44" fontId="0" fillId="2" borderId="0" xfId="0" applyNumberFormat="1" applyFill="1"/>
    <xf numFmtId="0" fontId="0" fillId="3" borderId="1" xfId="0" applyFill="1" applyBorder="1"/>
    <xf numFmtId="44" fontId="0" fillId="2" borderId="1" xfId="0" applyNumberFormat="1" applyFill="1" applyBorder="1"/>
    <xf numFmtId="0" fontId="0" fillId="2" borderId="2" xfId="0" applyFill="1" applyBorder="1"/>
    <xf numFmtId="164" fontId="0" fillId="2" borderId="2" xfId="0" applyNumberFormat="1" applyFill="1" applyBorder="1"/>
    <xf numFmtId="164" fontId="0" fillId="2" borderId="3" xfId="0" applyNumberFormat="1" applyFill="1" applyBorder="1"/>
    <xf numFmtId="164" fontId="0" fillId="2" borderId="0" xfId="0" applyNumberFormat="1" applyFill="1"/>
    <xf numFmtId="164" fontId="0" fillId="2" borderId="1" xfId="0" applyNumberFormat="1" applyFill="1" applyBorder="1"/>
    <xf numFmtId="0" fontId="0" fillId="2" borderId="0" xfId="0" applyFill="1" applyAlignment="1">
      <alignment horizontal="left"/>
    </xf>
    <xf numFmtId="0" fontId="0" fillId="2" borderId="11" xfId="0" applyFill="1" applyBorder="1"/>
    <xf numFmtId="0" fontId="29" fillId="2" borderId="3" xfId="0" applyFont="1" applyFill="1" applyBorder="1"/>
    <xf numFmtId="0" fontId="29" fillId="2" borderId="0" xfId="0" applyFont="1" applyFill="1"/>
    <xf numFmtId="0" fontId="29" fillId="2" borderId="1" xfId="0" applyFont="1" applyFill="1" applyBorder="1"/>
    <xf numFmtId="0" fontId="0" fillId="9" borderId="1" xfId="0" applyFill="1" applyBorder="1"/>
    <xf numFmtId="4" fontId="0" fillId="2" borderId="3" xfId="0" applyNumberFormat="1" applyFill="1" applyBorder="1"/>
    <xf numFmtId="4" fontId="0" fillId="2" borderId="0" xfId="0" applyNumberFormat="1" applyFill="1"/>
    <xf numFmtId="4" fontId="0" fillId="2" borderId="1" xfId="0" applyNumberFormat="1" applyFill="1" applyBorder="1"/>
    <xf numFmtId="0" fontId="0" fillId="3" borderId="2" xfId="0" applyFill="1" applyBorder="1"/>
    <xf numFmtId="0" fontId="4" fillId="3" borderId="1" xfId="0" applyFont="1" applyFill="1" applyBorder="1"/>
    <xf numFmtId="9" fontId="0" fillId="8" borderId="3" xfId="3" applyFont="1" applyFill="1" applyBorder="1"/>
    <xf numFmtId="170" fontId="0" fillId="2" borderId="0" xfId="1" applyNumberFormat="1" applyFont="1" applyFill="1"/>
    <xf numFmtId="0" fontId="29" fillId="9" borderId="0" xfId="0" applyFont="1" applyFill="1"/>
    <xf numFmtId="1" fontId="8" fillId="0" borderId="0" xfId="6" applyNumberFormat="1"/>
    <xf numFmtId="0" fontId="20" fillId="0" borderId="16" xfId="6" applyFont="1" applyBorder="1" applyAlignment="1">
      <alignment horizontal="center" vertical="top"/>
    </xf>
    <xf numFmtId="0" fontId="8" fillId="10" borderId="0" xfId="6" applyFill="1"/>
    <xf numFmtId="44" fontId="0" fillId="2" borderId="2" xfId="0" applyNumberFormat="1" applyFill="1" applyBorder="1"/>
    <xf numFmtId="0" fontId="0" fillId="2" borderId="0" xfId="0" quotePrefix="1" applyFill="1"/>
    <xf numFmtId="171" fontId="0" fillId="2" borderId="1" xfId="14" applyNumberFormat="1" applyFont="1" applyFill="1" applyBorder="1"/>
    <xf numFmtId="0" fontId="20" fillId="2" borderId="0" xfId="6" applyFont="1" applyFill="1" applyAlignment="1">
      <alignment horizontal="center" vertical="top"/>
    </xf>
    <xf numFmtId="0" fontId="20" fillId="2" borderId="1" xfId="6" applyFont="1" applyFill="1" applyBorder="1" applyAlignment="1">
      <alignment horizontal="center" vertical="top"/>
    </xf>
    <xf numFmtId="37" fontId="0" fillId="2" borderId="2" xfId="14" applyNumberFormat="1" applyFont="1" applyFill="1" applyBorder="1"/>
    <xf numFmtId="37" fontId="0" fillId="2" borderId="0" xfId="14" applyNumberFormat="1" applyFont="1" applyFill="1" applyBorder="1"/>
    <xf numFmtId="37" fontId="0" fillId="2" borderId="1" xfId="14" applyNumberFormat="1" applyFont="1" applyFill="1" applyBorder="1"/>
    <xf numFmtId="37" fontId="0" fillId="2" borderId="0" xfId="0" applyNumberFormat="1" applyFill="1"/>
    <xf numFmtId="37" fontId="0" fillId="2" borderId="1" xfId="0" applyNumberFormat="1" applyFill="1" applyBorder="1"/>
    <xf numFmtId="44" fontId="0" fillId="3" borderId="1" xfId="0" applyNumberFormat="1" applyFill="1" applyBorder="1"/>
    <xf numFmtId="172" fontId="0" fillId="2" borderId="0" xfId="0" applyNumberFormat="1" applyFill="1" applyAlignment="1">
      <alignment horizontal="left"/>
    </xf>
    <xf numFmtId="37" fontId="0" fillId="2" borderId="3" xfId="14" applyNumberFormat="1" applyFont="1" applyFill="1" applyBorder="1"/>
    <xf numFmtId="0" fontId="0" fillId="2" borderId="0" xfId="0" applyFill="1" applyAlignment="1">
      <alignment horizontal="left" indent="2"/>
    </xf>
    <xf numFmtId="0" fontId="0" fillId="2" borderId="1" xfId="0" applyFill="1" applyBorder="1" applyAlignment="1">
      <alignment horizontal="left" indent="2"/>
    </xf>
    <xf numFmtId="166" fontId="0" fillId="2" borderId="2" xfId="14" applyNumberFormat="1" applyFont="1" applyFill="1" applyBorder="1"/>
  </cellXfs>
  <cellStyles count="17">
    <cellStyle name="Accent1 2" xfId="12" xr:uid="{8BF9266B-3084-794E-925E-CE4215509EF4}"/>
    <cellStyle name="Accent2 2" xfId="8" xr:uid="{5DE3711F-6007-254B-BBB2-A21CA9A06834}"/>
    <cellStyle name="Accent2 3" xfId="15" xr:uid="{4C3A5160-37E1-6F40-94F1-A3F7F0815EB4}"/>
    <cellStyle name="Comma" xfId="14" builtinId="3"/>
    <cellStyle name="Comma 2" xfId="5" xr:uid="{480C55B4-1ACA-AC4C-A160-9D01E6B82C09}"/>
    <cellStyle name="Comma 6" xfId="7" xr:uid="{CEC98DFA-1D05-E443-990E-1D447C296CF4}"/>
    <cellStyle name="Currency" xfId="1" builtinId="4"/>
    <cellStyle name="Currency 3" xfId="13" xr:uid="{52B3AF61-936B-A449-9E08-AF67A5509962}"/>
    <cellStyle name="Hyperlink" xfId="2" builtinId="8"/>
    <cellStyle name="Hyperlink 2" xfId="11" xr:uid="{B75CE619-92F7-0B4F-A121-88B4A8B65A6E}"/>
    <cellStyle name="Normal" xfId="0" builtinId="0"/>
    <cellStyle name="Normal 2" xfId="4" xr:uid="{ED9989E2-9CE8-864E-82BB-102CC9775570}"/>
    <cellStyle name="Normal 2 3" xfId="6" xr:uid="{5703EFEA-2C15-CB48-BF1A-E51A06041D1D}"/>
    <cellStyle name="Normal 3" xfId="9" xr:uid="{ECEB7F92-7FEB-334C-973C-28DB99464312}"/>
    <cellStyle name="Normal 9" xfId="10" xr:uid="{9C3E8415-B9EE-6047-9A2A-80C760CF34EC}"/>
    <cellStyle name="Percent" xfId="3" builtinId="5"/>
    <cellStyle name="Percent 2" xfId="16" xr:uid="{A54CC4CB-7FD9-474C-9E70-BD977F5F90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4.xml"/><Relationship Id="rId12" Type="http://schemas.openxmlformats.org/officeDocument/2006/relationships/worksheet" Target="worksheets/sheet6.xml"/><Relationship Id="rId17" Type="http://schemas.openxmlformats.org/officeDocument/2006/relationships/worksheet" Target="worksheets/sheet11.xml"/><Relationship Id="rId2" Type="http://schemas.openxmlformats.org/officeDocument/2006/relationships/worksheet" Target="worksheets/sheet2.xml"/><Relationship Id="rId16" Type="http://schemas.openxmlformats.org/officeDocument/2006/relationships/worksheet" Target="worksheets/sheet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5.xml"/><Relationship Id="rId5" Type="http://schemas.openxmlformats.org/officeDocument/2006/relationships/chartsheet" Target="chartsheets/sheet2.xml"/><Relationship Id="rId15" Type="http://schemas.openxmlformats.org/officeDocument/2006/relationships/worksheet" Target="worksheets/sheet9.xml"/><Relationship Id="rId23" Type="http://schemas.openxmlformats.org/officeDocument/2006/relationships/calcChain" Target="calcChain.xml"/><Relationship Id="rId10" Type="http://schemas.openxmlformats.org/officeDocument/2006/relationships/worksheet" Target="worksheets/sheet4.xml"/><Relationship Id="rId19"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8.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Analysis!$A$7</c:f>
              <c:strCache>
                <c:ptCount val="1"/>
                <c:pt idx="0">
                  <c:v>Fossil Natural Gas</c:v>
                </c:pt>
              </c:strCache>
            </c:strRef>
          </c:tx>
          <c:spPr>
            <a:solidFill>
              <a:schemeClr val="tx1">
                <a:lumMod val="65000"/>
                <a:lumOff val="35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Analysis!$B$7:$N$7</c:f>
              <c:numCache>
                <c:formatCode>0.00</c:formatCode>
                <c:ptCount val="13"/>
                <c:pt idx="0">
                  <c:v>0.16439000000000001</c:v>
                </c:pt>
                <c:pt idx="1">
                  <c:v>0.18317</c:v>
                </c:pt>
                <c:pt idx="2">
                  <c:v>0.221855</c:v>
                </c:pt>
                <c:pt idx="3">
                  <c:v>0.24701600000000001</c:v>
                </c:pt>
                <c:pt idx="4">
                  <c:v>0.205591</c:v>
                </c:pt>
                <c:pt idx="5">
                  <c:v>0.17019100000000001</c:v>
                </c:pt>
                <c:pt idx="6">
                  <c:v>5.8493999999999997E-2</c:v>
                </c:pt>
                <c:pt idx="7">
                  <c:v>5.8775000000000001E-2</c:v>
                </c:pt>
                <c:pt idx="8">
                  <c:v>3.0851E-2</c:v>
                </c:pt>
                <c:pt idx="9">
                  <c:v>8.1930000000000006E-3</c:v>
                </c:pt>
                <c:pt idx="10">
                  <c:v>2.447E-3</c:v>
                </c:pt>
                <c:pt idx="11">
                  <c:v>2.542E-3</c:v>
                </c:pt>
                <c:pt idx="12">
                  <c:v>1.6360000000000001E-3</c:v>
                </c:pt>
              </c:numCache>
            </c:numRef>
          </c:val>
          <c:extLst>
            <c:ext xmlns:c16="http://schemas.microsoft.com/office/drawing/2014/chart" uri="{C3380CC4-5D6E-409C-BE32-E72D297353CC}">
              <c16:uniqueId val="{00000002-DB30-6443-B8E4-A2F8DAA7E425}"/>
            </c:ext>
          </c:extLst>
        </c:ser>
        <c:ser>
          <c:idx val="4"/>
          <c:order val="1"/>
          <c:tx>
            <c:strRef>
              <c:f>Analysis!$A$9</c:f>
              <c:strCache>
                <c:ptCount val="1"/>
                <c:pt idx="0">
                  <c:v>Ethanol</c:v>
                </c:pt>
              </c:strCache>
            </c:strRef>
          </c:tx>
          <c:spPr>
            <a:solidFill>
              <a:schemeClr val="accent6">
                <a:lumMod val="75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Analysis!$B$9:$N$9</c:f>
              <c:numCache>
                <c:formatCode>0.00</c:formatCode>
                <c:ptCount val="13"/>
                <c:pt idx="0">
                  <c:v>1.0235529999999999</c:v>
                </c:pt>
                <c:pt idx="1">
                  <c:v>1.2190939999999999</c:v>
                </c:pt>
                <c:pt idx="2">
                  <c:v>1.983878</c:v>
                </c:pt>
                <c:pt idx="3">
                  <c:v>2.0308830000000002</c:v>
                </c:pt>
                <c:pt idx="4">
                  <c:v>2.1247539999999998</c:v>
                </c:pt>
                <c:pt idx="5">
                  <c:v>3.5193859999999999</c:v>
                </c:pt>
                <c:pt idx="6">
                  <c:v>3.4882240000000002</c:v>
                </c:pt>
                <c:pt idx="7">
                  <c:v>3.458529</c:v>
                </c:pt>
                <c:pt idx="8">
                  <c:v>4.3421320000000003</c:v>
                </c:pt>
                <c:pt idx="9">
                  <c:v>3.7366549999999998</c:v>
                </c:pt>
                <c:pt idx="10">
                  <c:v>3.8255520000000001</c:v>
                </c:pt>
                <c:pt idx="11">
                  <c:v>3.74064</c:v>
                </c:pt>
                <c:pt idx="12">
                  <c:v>3.3628960000000001</c:v>
                </c:pt>
              </c:numCache>
            </c:numRef>
          </c:val>
          <c:extLst>
            <c:ext xmlns:c16="http://schemas.microsoft.com/office/drawing/2014/chart" uri="{C3380CC4-5D6E-409C-BE32-E72D297353CC}">
              <c16:uniqueId val="{00000004-DB30-6443-B8E4-A2F8DAA7E425}"/>
            </c:ext>
          </c:extLst>
        </c:ser>
        <c:ser>
          <c:idx val="0"/>
          <c:order val="2"/>
          <c:tx>
            <c:strRef>
              <c:f>Analysis!$A$5</c:f>
              <c:strCache>
                <c:ptCount val="1"/>
                <c:pt idx="0">
                  <c:v>Biodiesel</c:v>
                </c:pt>
              </c:strCache>
            </c:strRef>
          </c:tx>
          <c:spPr>
            <a:solidFill>
              <a:schemeClr val="accent6"/>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Analysis!$B$5:$N$5</c:f>
              <c:numCache>
                <c:formatCode>0.00</c:formatCode>
                <c:ptCount val="13"/>
                <c:pt idx="0">
                  <c:v>8.4266999999999995E-2</c:v>
                </c:pt>
                <c:pt idx="1">
                  <c:v>0.14934700000000001</c:v>
                </c:pt>
                <c:pt idx="2">
                  <c:v>0.56667000000000001</c:v>
                </c:pt>
                <c:pt idx="3">
                  <c:v>0.71799999999999997</c:v>
                </c:pt>
                <c:pt idx="4">
                  <c:v>1.21391</c:v>
                </c:pt>
                <c:pt idx="5">
                  <c:v>1.736783</c:v>
                </c:pt>
                <c:pt idx="6">
                  <c:v>1.379739</c:v>
                </c:pt>
                <c:pt idx="7">
                  <c:v>1.606554</c:v>
                </c:pt>
                <c:pt idx="8">
                  <c:v>1.8310900000000001</c:v>
                </c:pt>
                <c:pt idx="9">
                  <c:v>2.213327</c:v>
                </c:pt>
                <c:pt idx="10">
                  <c:v>2.3105989999999998</c:v>
                </c:pt>
                <c:pt idx="11">
                  <c:v>2.204548</c:v>
                </c:pt>
                <c:pt idx="12">
                  <c:v>1.9702</c:v>
                </c:pt>
              </c:numCache>
            </c:numRef>
          </c:val>
          <c:extLst>
            <c:ext xmlns:c16="http://schemas.microsoft.com/office/drawing/2014/chart" uri="{C3380CC4-5D6E-409C-BE32-E72D297353CC}">
              <c16:uniqueId val="{00000000-DB30-6443-B8E4-A2F8DAA7E425}"/>
            </c:ext>
          </c:extLst>
        </c:ser>
        <c:ser>
          <c:idx val="1"/>
          <c:order val="3"/>
          <c:tx>
            <c:strRef>
              <c:f>Analysis!$A$6</c:f>
              <c:strCache>
                <c:ptCount val="1"/>
                <c:pt idx="0">
                  <c:v>Biomethane</c:v>
                </c:pt>
              </c:strCache>
            </c:strRef>
          </c:tx>
          <c:spPr>
            <a:solidFill>
              <a:schemeClr val="accent6">
                <a:lumMod val="40000"/>
                <a:lumOff val="60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Analysis!$B$6:$N$6</c:f>
              <c:numCache>
                <c:formatCode>0.00</c:formatCode>
                <c:ptCount val="13"/>
                <c:pt idx="0">
                  <c:v>1.4715000000000001E-2</c:v>
                </c:pt>
                <c:pt idx="1">
                  <c:v>1.4845000000000001E-2</c:v>
                </c:pt>
                <c:pt idx="2">
                  <c:v>9.8117999999999997E-2</c:v>
                </c:pt>
                <c:pt idx="3">
                  <c:v>0.23955799999999999</c:v>
                </c:pt>
                <c:pt idx="4">
                  <c:v>0.57595200000000002</c:v>
                </c:pt>
                <c:pt idx="5">
                  <c:v>0.68265500000000001</c:v>
                </c:pt>
                <c:pt idx="6">
                  <c:v>0.68098499999999995</c:v>
                </c:pt>
                <c:pt idx="7">
                  <c:v>0.75128799999999996</c:v>
                </c:pt>
                <c:pt idx="8">
                  <c:v>0.93679199999999996</c:v>
                </c:pt>
                <c:pt idx="9">
                  <c:v>1.6647069999999999</c:v>
                </c:pt>
                <c:pt idx="10">
                  <c:v>2.7870840000000001</c:v>
                </c:pt>
                <c:pt idx="11">
                  <c:v>4.3450790000000001</c:v>
                </c:pt>
                <c:pt idx="12">
                  <c:v>5.3255220000000003</c:v>
                </c:pt>
              </c:numCache>
            </c:numRef>
          </c:val>
          <c:extLst>
            <c:ext xmlns:c16="http://schemas.microsoft.com/office/drawing/2014/chart" uri="{C3380CC4-5D6E-409C-BE32-E72D297353CC}">
              <c16:uniqueId val="{00000001-DB30-6443-B8E4-A2F8DAA7E425}"/>
            </c:ext>
          </c:extLst>
        </c:ser>
        <c:ser>
          <c:idx val="5"/>
          <c:order val="4"/>
          <c:tx>
            <c:strRef>
              <c:f>Analysis!$A$10</c:f>
              <c:strCache>
                <c:ptCount val="1"/>
                <c:pt idx="0">
                  <c:v>Renewable Diesel</c:v>
                </c:pt>
              </c:strCache>
            </c:strRef>
          </c:tx>
          <c:spPr>
            <a:pattFill prst="wdDnDiag">
              <a:fgClr>
                <a:schemeClr val="accent6"/>
              </a:fgClr>
              <a:bgClr>
                <a:schemeClr val="bg1"/>
              </a:bgClr>
            </a:patt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Analysis!$B$10:$N$10</c:f>
              <c:numCache>
                <c:formatCode>0.00</c:formatCode>
                <c:ptCount val="13"/>
                <c:pt idx="0">
                  <c:v>1.702E-2</c:v>
                </c:pt>
                <c:pt idx="1">
                  <c:v>7.2659000000000001E-2</c:v>
                </c:pt>
                <c:pt idx="2">
                  <c:v>0.78992899999999999</c:v>
                </c:pt>
                <c:pt idx="3">
                  <c:v>0.84497900000000004</c:v>
                </c:pt>
                <c:pt idx="4">
                  <c:v>1.038171</c:v>
                </c:pt>
                <c:pt idx="5">
                  <c:v>2.2412169999999998</c:v>
                </c:pt>
                <c:pt idx="6">
                  <c:v>2.9667300000000001</c:v>
                </c:pt>
                <c:pt idx="7">
                  <c:v>3.4853909999999999</c:v>
                </c:pt>
                <c:pt idx="8">
                  <c:v>4.7805270000000002</c:v>
                </c:pt>
                <c:pt idx="9">
                  <c:v>4.5712999999999999</c:v>
                </c:pt>
                <c:pt idx="10">
                  <c:v>6.5564629999999999</c:v>
                </c:pt>
                <c:pt idx="11">
                  <c:v>9.6169349999999998</c:v>
                </c:pt>
                <c:pt idx="12">
                  <c:v>11.928851999999999</c:v>
                </c:pt>
              </c:numCache>
            </c:numRef>
          </c:val>
          <c:extLst>
            <c:ext xmlns:c16="http://schemas.microsoft.com/office/drawing/2014/chart" uri="{C3380CC4-5D6E-409C-BE32-E72D297353CC}">
              <c16:uniqueId val="{00000005-DB30-6443-B8E4-A2F8DAA7E425}"/>
            </c:ext>
          </c:extLst>
        </c:ser>
        <c:ser>
          <c:idx val="3"/>
          <c:order val="5"/>
          <c:tx>
            <c:strRef>
              <c:f>Analysis!$A$8</c:f>
              <c:strCache>
                <c:ptCount val="1"/>
                <c:pt idx="0">
                  <c:v>Electricity</c:v>
                </c:pt>
              </c:strCache>
            </c:strRef>
          </c:tx>
          <c:spPr>
            <a:solidFill>
              <a:schemeClr val="accent4"/>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Analysis!$B$8:$N$8</c:f>
              <c:numCache>
                <c:formatCode>0.00</c:formatCode>
                <c:ptCount val="13"/>
                <c:pt idx="0">
                  <c:v>7.7429999999999999E-3</c:v>
                </c:pt>
                <c:pt idx="1">
                  <c:v>2.6984000000000001E-2</c:v>
                </c:pt>
                <c:pt idx="2">
                  <c:v>9.3952999999999995E-2</c:v>
                </c:pt>
                <c:pt idx="3">
                  <c:v>0.22133</c:v>
                </c:pt>
                <c:pt idx="4">
                  <c:v>0.33773999999999998</c:v>
                </c:pt>
                <c:pt idx="5">
                  <c:v>0.90470300000000003</c:v>
                </c:pt>
                <c:pt idx="6">
                  <c:v>1.1980729999999999</c:v>
                </c:pt>
                <c:pt idx="7">
                  <c:v>1.7913490000000001</c:v>
                </c:pt>
                <c:pt idx="8">
                  <c:v>2.7929430000000002</c:v>
                </c:pt>
                <c:pt idx="9">
                  <c:v>2.9430580000000002</c:v>
                </c:pt>
                <c:pt idx="10">
                  <c:v>4.4665369999999998</c:v>
                </c:pt>
                <c:pt idx="11">
                  <c:v>6.4513619999999996</c:v>
                </c:pt>
                <c:pt idx="12">
                  <c:v>7.3433529999999996</c:v>
                </c:pt>
              </c:numCache>
            </c:numRef>
          </c:val>
          <c:extLst>
            <c:ext xmlns:c16="http://schemas.microsoft.com/office/drawing/2014/chart" uri="{C3380CC4-5D6E-409C-BE32-E72D297353CC}">
              <c16:uniqueId val="{00000003-DB30-6443-B8E4-A2F8DAA7E425}"/>
            </c:ext>
          </c:extLst>
        </c:ser>
        <c:dLbls>
          <c:showLegendKey val="0"/>
          <c:showVal val="0"/>
          <c:showCatName val="0"/>
          <c:showSerName val="0"/>
          <c:showPercent val="0"/>
          <c:showBubbleSize val="0"/>
        </c:dLbls>
        <c:gapWidth val="0"/>
        <c:overlap val="100"/>
        <c:axId val="1603327024"/>
        <c:axId val="1587031600"/>
      </c:barChart>
      <c:catAx>
        <c:axId val="160332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587031600"/>
        <c:crosses val="autoZero"/>
        <c:auto val="1"/>
        <c:lblAlgn val="ctr"/>
        <c:lblOffset val="100"/>
        <c:noMultiLvlLbl val="0"/>
      </c:catAx>
      <c:valAx>
        <c:axId val="1587031600"/>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603327024"/>
        <c:crosses val="autoZero"/>
        <c:crossBetween val="between"/>
      </c:valAx>
      <c:spPr>
        <a:noFill/>
        <a:ln>
          <a:noFill/>
        </a:ln>
        <a:effectLst/>
      </c:spPr>
    </c:plotArea>
    <c:legend>
      <c:legendPos val="l"/>
      <c:layout>
        <c:manualLayout>
          <c:xMode val="edge"/>
          <c:yMode val="edge"/>
          <c:x val="7.0406379410152889E-2"/>
          <c:y val="5.8407192440633138E-2"/>
          <c:w val="0.21532706146814923"/>
          <c:h val="0.36824627900997609"/>
        </c:manualLayout>
      </c:layout>
      <c:overlay val="1"/>
      <c:spPr>
        <a:solidFill>
          <a:schemeClr val="bg1"/>
        </a:solidFill>
        <a:ln>
          <a:solidFill>
            <a:schemeClr val="tx1"/>
          </a:solidFill>
        </a:ln>
        <a:effectLst/>
      </c:spPr>
      <c:txPr>
        <a:bodyPr rot="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'CARB Fig 3'!$A$108</c:f>
              <c:strCache>
                <c:ptCount val="1"/>
                <c:pt idx="0">
                  <c:v>Biodiesel</c:v>
                </c:pt>
              </c:strCache>
            </c:strRef>
          </c:tx>
          <c:spPr>
            <a:ln w="28575" cap="rnd">
              <a:solidFill>
                <a:schemeClr val="accent1"/>
              </a:solidFill>
              <a:round/>
            </a:ln>
            <a:effectLst/>
          </c:spPr>
          <c:marker>
            <c:symbol val="none"/>
          </c:marker>
          <c:cat>
            <c:strRef>
              <c:f>'CARB Fig 3'!$E$106:$BB$106</c:f>
              <c:strCache>
                <c:ptCount val="50"/>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pt idx="46">
                  <c:v>2023Q1</c:v>
                </c:pt>
                <c:pt idx="47">
                  <c:v>Q2</c:v>
                </c:pt>
                <c:pt idx="48">
                  <c:v>Q3</c:v>
                </c:pt>
                <c:pt idx="49">
                  <c:v>Q4</c:v>
                </c:pt>
              </c:strCache>
            </c:strRef>
          </c:cat>
          <c:val>
            <c:numRef>
              <c:f>'CARB Fig 3'!$E$108:$BB$108</c:f>
              <c:numCache>
                <c:formatCode>General</c:formatCode>
                <c:ptCount val="50"/>
                <c:pt idx="0">
                  <c:v>44.16</c:v>
                </c:pt>
                <c:pt idx="1">
                  <c:v>45.45</c:v>
                </c:pt>
                <c:pt idx="2">
                  <c:v>39.68</c:v>
                </c:pt>
                <c:pt idx="3">
                  <c:v>43.15</c:v>
                </c:pt>
                <c:pt idx="4">
                  <c:v>30.58</c:v>
                </c:pt>
                <c:pt idx="5">
                  <c:v>23.16</c:v>
                </c:pt>
                <c:pt idx="6">
                  <c:v>29.14</c:v>
                </c:pt>
                <c:pt idx="7">
                  <c:v>27.78</c:v>
                </c:pt>
                <c:pt idx="8">
                  <c:v>26.97</c:v>
                </c:pt>
                <c:pt idx="9">
                  <c:v>21.59</c:v>
                </c:pt>
                <c:pt idx="10">
                  <c:v>18.52</c:v>
                </c:pt>
                <c:pt idx="11">
                  <c:v>19.91</c:v>
                </c:pt>
                <c:pt idx="12">
                  <c:v>15.16</c:v>
                </c:pt>
                <c:pt idx="13">
                  <c:v>19.04</c:v>
                </c:pt>
                <c:pt idx="14">
                  <c:v>24.88</c:v>
                </c:pt>
                <c:pt idx="15">
                  <c:v>21.9</c:v>
                </c:pt>
                <c:pt idx="16">
                  <c:v>33.51</c:v>
                </c:pt>
                <c:pt idx="17">
                  <c:v>20.7</c:v>
                </c:pt>
                <c:pt idx="18">
                  <c:v>17.25</c:v>
                </c:pt>
                <c:pt idx="19">
                  <c:v>13.83</c:v>
                </c:pt>
                <c:pt idx="20">
                  <c:v>17.53</c:v>
                </c:pt>
                <c:pt idx="21">
                  <c:v>18.309999999999999</c:v>
                </c:pt>
                <c:pt idx="22">
                  <c:v>34.76</c:v>
                </c:pt>
                <c:pt idx="23">
                  <c:v>30.84</c:v>
                </c:pt>
                <c:pt idx="24">
                  <c:v>36.82</c:v>
                </c:pt>
                <c:pt idx="25">
                  <c:v>34.22</c:v>
                </c:pt>
                <c:pt idx="26">
                  <c:v>33.97</c:v>
                </c:pt>
                <c:pt idx="27">
                  <c:v>29.93</c:v>
                </c:pt>
                <c:pt idx="28">
                  <c:v>29.61</c:v>
                </c:pt>
                <c:pt idx="29">
                  <c:v>30.69</c:v>
                </c:pt>
                <c:pt idx="30">
                  <c:v>28.46</c:v>
                </c:pt>
                <c:pt idx="31">
                  <c:v>26.98</c:v>
                </c:pt>
                <c:pt idx="32">
                  <c:v>26.15</c:v>
                </c:pt>
                <c:pt idx="33">
                  <c:v>26.35</c:v>
                </c:pt>
                <c:pt idx="34">
                  <c:v>25.93</c:v>
                </c:pt>
                <c:pt idx="35">
                  <c:v>27.25</c:v>
                </c:pt>
                <c:pt idx="36">
                  <c:v>27.08</c:v>
                </c:pt>
                <c:pt idx="37">
                  <c:v>29.92</c:v>
                </c:pt>
                <c:pt idx="38">
                  <c:v>29.77</c:v>
                </c:pt>
                <c:pt idx="39">
                  <c:v>28.51</c:v>
                </c:pt>
                <c:pt idx="40">
                  <c:v>28.07</c:v>
                </c:pt>
                <c:pt idx="41">
                  <c:v>28.01</c:v>
                </c:pt>
                <c:pt idx="42">
                  <c:v>27.32</c:v>
                </c:pt>
                <c:pt idx="43">
                  <c:v>27.62</c:v>
                </c:pt>
                <c:pt idx="44">
                  <c:v>29.05</c:v>
                </c:pt>
                <c:pt idx="45">
                  <c:v>29.99</c:v>
                </c:pt>
                <c:pt idx="46">
                  <c:v>32.409999999999997</c:v>
                </c:pt>
                <c:pt idx="47">
                  <c:v>28.42</c:v>
                </c:pt>
                <c:pt idx="48">
                  <c:v>30.5</c:v>
                </c:pt>
                <c:pt idx="49">
                  <c:v>33.78</c:v>
                </c:pt>
              </c:numCache>
            </c:numRef>
          </c:val>
          <c:smooth val="0"/>
          <c:extLst>
            <c:ext xmlns:c16="http://schemas.microsoft.com/office/drawing/2014/chart" uri="{C3380CC4-5D6E-409C-BE32-E72D297353CC}">
              <c16:uniqueId val="{00000000-E528-A543-82F9-618B2D97A140}"/>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Renewable 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'CARB Fig 3'!$A$109</c:f>
              <c:strCache>
                <c:ptCount val="1"/>
                <c:pt idx="0">
                  <c:v>Renewable Diesel</c:v>
                </c:pt>
              </c:strCache>
            </c:strRef>
          </c:tx>
          <c:spPr>
            <a:ln w="28575" cap="rnd">
              <a:solidFill>
                <a:schemeClr val="accent1"/>
              </a:solidFill>
              <a:round/>
            </a:ln>
            <a:effectLst/>
          </c:spPr>
          <c:marker>
            <c:symbol val="none"/>
          </c:marker>
          <c:cat>
            <c:strRef>
              <c:f>'CARB Fig 3'!$E$106:$BB$106</c:f>
              <c:strCache>
                <c:ptCount val="50"/>
                <c:pt idx="0">
                  <c:v>Q3</c:v>
                </c:pt>
                <c:pt idx="1">
                  <c:v>Q4</c:v>
                </c:pt>
                <c:pt idx="2">
                  <c:v>2012Q1</c:v>
                </c:pt>
                <c:pt idx="3">
                  <c:v>Q2</c:v>
                </c:pt>
                <c:pt idx="4">
                  <c:v>Q3</c:v>
                </c:pt>
                <c:pt idx="5">
                  <c:v>Q4</c:v>
                </c:pt>
                <c:pt idx="6">
                  <c:v>2013Q1</c:v>
                </c:pt>
                <c:pt idx="7">
                  <c:v>Q2</c:v>
                </c:pt>
                <c:pt idx="8">
                  <c:v>Q3</c:v>
                </c:pt>
                <c:pt idx="9">
                  <c:v>Q4</c:v>
                </c:pt>
                <c:pt idx="10">
                  <c:v>2014Q1</c:v>
                </c:pt>
                <c:pt idx="11">
                  <c:v>Q2</c:v>
                </c:pt>
                <c:pt idx="12">
                  <c:v>Q3</c:v>
                </c:pt>
                <c:pt idx="13">
                  <c:v>Q4</c:v>
                </c:pt>
                <c:pt idx="14">
                  <c:v>2015Q1</c:v>
                </c:pt>
                <c:pt idx="15">
                  <c:v>Q2</c:v>
                </c:pt>
                <c:pt idx="16">
                  <c:v>Q3</c:v>
                </c:pt>
                <c:pt idx="17">
                  <c:v>Q4</c:v>
                </c:pt>
                <c:pt idx="18">
                  <c:v>2016Q1</c:v>
                </c:pt>
                <c:pt idx="19">
                  <c:v>Q2</c:v>
                </c:pt>
                <c:pt idx="20">
                  <c:v>Q3</c:v>
                </c:pt>
                <c:pt idx="21">
                  <c:v>Q4</c:v>
                </c:pt>
                <c:pt idx="22">
                  <c:v>2017Q1</c:v>
                </c:pt>
                <c:pt idx="23">
                  <c:v>Q2</c:v>
                </c:pt>
                <c:pt idx="24">
                  <c:v>Q3</c:v>
                </c:pt>
                <c:pt idx="25">
                  <c:v>Q4</c:v>
                </c:pt>
                <c:pt idx="26">
                  <c:v>2018Q1</c:v>
                </c:pt>
                <c:pt idx="27">
                  <c:v>Q2</c:v>
                </c:pt>
                <c:pt idx="28">
                  <c:v>Q3</c:v>
                </c:pt>
                <c:pt idx="29">
                  <c:v>Q4</c:v>
                </c:pt>
                <c:pt idx="30">
                  <c:v>2019Q1</c:v>
                </c:pt>
                <c:pt idx="31">
                  <c:v> Q2 </c:v>
                </c:pt>
                <c:pt idx="32">
                  <c:v> Q3 </c:v>
                </c:pt>
                <c:pt idx="33">
                  <c:v> Q4 </c:v>
                </c:pt>
                <c:pt idx="34">
                  <c:v>2020Q1</c:v>
                </c:pt>
                <c:pt idx="35">
                  <c:v>Q2</c:v>
                </c:pt>
                <c:pt idx="36">
                  <c:v>Q3</c:v>
                </c:pt>
                <c:pt idx="37">
                  <c:v>Q4</c:v>
                </c:pt>
                <c:pt idx="38">
                  <c:v>2021Q1</c:v>
                </c:pt>
                <c:pt idx="39">
                  <c:v>Q2</c:v>
                </c:pt>
                <c:pt idx="40">
                  <c:v>Q3</c:v>
                </c:pt>
                <c:pt idx="41">
                  <c:v>Q4</c:v>
                </c:pt>
                <c:pt idx="42">
                  <c:v>2022Q1</c:v>
                </c:pt>
                <c:pt idx="43">
                  <c:v>Q2</c:v>
                </c:pt>
                <c:pt idx="44">
                  <c:v>Q3</c:v>
                </c:pt>
                <c:pt idx="45">
                  <c:v>Q4</c:v>
                </c:pt>
                <c:pt idx="46">
                  <c:v>2023Q1</c:v>
                </c:pt>
                <c:pt idx="47">
                  <c:v>Q2</c:v>
                </c:pt>
                <c:pt idx="48">
                  <c:v>Q3</c:v>
                </c:pt>
                <c:pt idx="49">
                  <c:v>Q4</c:v>
                </c:pt>
              </c:strCache>
            </c:strRef>
          </c:cat>
          <c:val>
            <c:numRef>
              <c:f>'CARB Fig 3'!$E$109:$BB$109</c:f>
              <c:numCache>
                <c:formatCode>General</c:formatCode>
                <c:ptCount val="50"/>
                <c:pt idx="0">
                  <c:v>19.649999999999999</c:v>
                </c:pt>
                <c:pt idx="1">
                  <c:v>19.649999999999999</c:v>
                </c:pt>
                <c:pt idx="2">
                  <c:v>19.649999999999999</c:v>
                </c:pt>
                <c:pt idx="3">
                  <c:v>19.649999999999999</c:v>
                </c:pt>
                <c:pt idx="4">
                  <c:v>19.649999999999999</c:v>
                </c:pt>
                <c:pt idx="5">
                  <c:v>32.11</c:v>
                </c:pt>
                <c:pt idx="6">
                  <c:v>34.65</c:v>
                </c:pt>
                <c:pt idx="7">
                  <c:v>37.1</c:v>
                </c:pt>
                <c:pt idx="8">
                  <c:v>41.86</c:v>
                </c:pt>
                <c:pt idx="9">
                  <c:v>52.18</c:v>
                </c:pt>
                <c:pt idx="10">
                  <c:v>38.159999999999997</c:v>
                </c:pt>
                <c:pt idx="11">
                  <c:v>34.32</c:v>
                </c:pt>
                <c:pt idx="12">
                  <c:v>40.53</c:v>
                </c:pt>
                <c:pt idx="13">
                  <c:v>36.840000000000003</c:v>
                </c:pt>
                <c:pt idx="14">
                  <c:v>37.26</c:v>
                </c:pt>
                <c:pt idx="15">
                  <c:v>50.63</c:v>
                </c:pt>
                <c:pt idx="16">
                  <c:v>51.06</c:v>
                </c:pt>
                <c:pt idx="17">
                  <c:v>46.56</c:v>
                </c:pt>
                <c:pt idx="18">
                  <c:v>52.89</c:v>
                </c:pt>
                <c:pt idx="19">
                  <c:v>31.78</c:v>
                </c:pt>
                <c:pt idx="20">
                  <c:v>30.2</c:v>
                </c:pt>
                <c:pt idx="21">
                  <c:v>30.71</c:v>
                </c:pt>
                <c:pt idx="22">
                  <c:v>30.11</c:v>
                </c:pt>
                <c:pt idx="23">
                  <c:v>30.23</c:v>
                </c:pt>
                <c:pt idx="24">
                  <c:v>30.39</c:v>
                </c:pt>
                <c:pt idx="25">
                  <c:v>30.9</c:v>
                </c:pt>
                <c:pt idx="26">
                  <c:v>30.9</c:v>
                </c:pt>
                <c:pt idx="27">
                  <c:v>31.53</c:v>
                </c:pt>
                <c:pt idx="28">
                  <c:v>32.200000000000003</c:v>
                </c:pt>
                <c:pt idx="29">
                  <c:v>34.049999999999997</c:v>
                </c:pt>
                <c:pt idx="30">
                  <c:v>36.39</c:v>
                </c:pt>
                <c:pt idx="31">
                  <c:v>34.25</c:v>
                </c:pt>
                <c:pt idx="32">
                  <c:v>33.58</c:v>
                </c:pt>
                <c:pt idx="33">
                  <c:v>34.119999999999997</c:v>
                </c:pt>
                <c:pt idx="34">
                  <c:v>32.11</c:v>
                </c:pt>
                <c:pt idx="35">
                  <c:v>35.049999999999997</c:v>
                </c:pt>
                <c:pt idx="36">
                  <c:v>32.1</c:v>
                </c:pt>
                <c:pt idx="37">
                  <c:v>32.880000000000003</c:v>
                </c:pt>
                <c:pt idx="38">
                  <c:v>36.159999999999997</c:v>
                </c:pt>
                <c:pt idx="39">
                  <c:v>38.659999999999997</c:v>
                </c:pt>
                <c:pt idx="40">
                  <c:v>38.520000000000003</c:v>
                </c:pt>
                <c:pt idx="41">
                  <c:v>38.08</c:v>
                </c:pt>
                <c:pt idx="42">
                  <c:v>35.78</c:v>
                </c:pt>
                <c:pt idx="43">
                  <c:v>35.950000000000003</c:v>
                </c:pt>
                <c:pt idx="44">
                  <c:v>38</c:v>
                </c:pt>
                <c:pt idx="45">
                  <c:v>38.1</c:v>
                </c:pt>
                <c:pt idx="46">
                  <c:v>41.51</c:v>
                </c:pt>
                <c:pt idx="47">
                  <c:v>43.74</c:v>
                </c:pt>
                <c:pt idx="48">
                  <c:v>43.01</c:v>
                </c:pt>
                <c:pt idx="49">
                  <c:v>41.62</c:v>
                </c:pt>
              </c:numCache>
            </c:numRef>
          </c:val>
          <c:smooth val="0"/>
          <c:extLst>
            <c:ext xmlns:c16="http://schemas.microsoft.com/office/drawing/2014/chart" uri="{C3380CC4-5D6E-409C-BE32-E72D297353CC}">
              <c16:uniqueId val="{00000000-A496-784F-8EF9-335BD6767D18}"/>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Bio-CNG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'CARB Fig 3'!$A$110</c:f>
              <c:strCache>
                <c:ptCount val="1"/>
                <c:pt idx="0">
                  <c:v>Bio-CNG</c:v>
                </c:pt>
              </c:strCache>
            </c:strRef>
          </c:tx>
          <c:spPr>
            <a:ln w="28575" cap="rnd">
              <a:solidFill>
                <a:schemeClr val="accent1"/>
              </a:solidFill>
              <a:round/>
            </a:ln>
            <a:effectLst/>
          </c:spPr>
          <c:marker>
            <c:symbol val="none"/>
          </c:marker>
          <c:cat>
            <c:strRef>
              <c:f>'CARB Fig 3'!$N$106:$BB$106</c:f>
              <c:strCache>
                <c:ptCount val="41"/>
                <c:pt idx="0">
                  <c:v>Q4</c:v>
                </c:pt>
                <c:pt idx="1">
                  <c:v>2014Q1</c:v>
                </c:pt>
                <c:pt idx="2">
                  <c:v>Q2</c:v>
                </c:pt>
                <c:pt idx="3">
                  <c:v>Q3</c:v>
                </c:pt>
                <c:pt idx="4">
                  <c:v>Q4</c:v>
                </c:pt>
                <c:pt idx="5">
                  <c:v>2015Q1</c:v>
                </c:pt>
                <c:pt idx="6">
                  <c:v>Q2</c:v>
                </c:pt>
                <c:pt idx="7">
                  <c:v>Q3</c:v>
                </c:pt>
                <c:pt idx="8">
                  <c:v>Q4</c:v>
                </c:pt>
                <c:pt idx="9">
                  <c:v>2016Q1</c:v>
                </c:pt>
                <c:pt idx="10">
                  <c:v>Q2</c:v>
                </c:pt>
                <c:pt idx="11">
                  <c:v>Q3</c:v>
                </c:pt>
                <c:pt idx="12">
                  <c:v>Q4</c:v>
                </c:pt>
                <c:pt idx="13">
                  <c:v>2017Q1</c:v>
                </c:pt>
                <c:pt idx="14">
                  <c:v>Q2</c:v>
                </c:pt>
                <c:pt idx="15">
                  <c:v>Q3</c:v>
                </c:pt>
                <c:pt idx="16">
                  <c:v>Q4</c:v>
                </c:pt>
                <c:pt idx="17">
                  <c:v>2018Q1</c:v>
                </c:pt>
                <c:pt idx="18">
                  <c:v>Q2</c:v>
                </c:pt>
                <c:pt idx="19">
                  <c:v>Q3</c:v>
                </c:pt>
                <c:pt idx="20">
                  <c:v>Q4</c:v>
                </c:pt>
                <c:pt idx="21">
                  <c:v>2019Q1</c:v>
                </c:pt>
                <c:pt idx="22">
                  <c:v> Q2 </c:v>
                </c:pt>
                <c:pt idx="23">
                  <c:v> Q3 </c:v>
                </c:pt>
                <c:pt idx="24">
                  <c:v> Q4 </c:v>
                </c:pt>
                <c:pt idx="25">
                  <c:v>2020Q1</c:v>
                </c:pt>
                <c:pt idx="26">
                  <c:v>Q2</c:v>
                </c:pt>
                <c:pt idx="27">
                  <c:v>Q3</c:v>
                </c:pt>
                <c:pt idx="28">
                  <c:v>Q4</c:v>
                </c:pt>
                <c:pt idx="29">
                  <c:v>2021Q1</c:v>
                </c:pt>
                <c:pt idx="30">
                  <c:v>Q2</c:v>
                </c:pt>
                <c:pt idx="31">
                  <c:v>Q3</c:v>
                </c:pt>
                <c:pt idx="32">
                  <c:v>Q4</c:v>
                </c:pt>
                <c:pt idx="33">
                  <c:v>2022Q1</c:v>
                </c:pt>
                <c:pt idx="34">
                  <c:v>Q2</c:v>
                </c:pt>
                <c:pt idx="35">
                  <c:v>Q3</c:v>
                </c:pt>
                <c:pt idx="36">
                  <c:v>Q4</c:v>
                </c:pt>
                <c:pt idx="37">
                  <c:v>2023Q1</c:v>
                </c:pt>
                <c:pt idx="38">
                  <c:v>Q2</c:v>
                </c:pt>
                <c:pt idx="39">
                  <c:v>Q3</c:v>
                </c:pt>
                <c:pt idx="40">
                  <c:v>Q4</c:v>
                </c:pt>
              </c:strCache>
            </c:strRef>
          </c:cat>
          <c:val>
            <c:numRef>
              <c:f>'CARB Fig 3'!$N$110:$BB$110</c:f>
              <c:numCache>
                <c:formatCode>General</c:formatCode>
                <c:ptCount val="41"/>
                <c:pt idx="0">
                  <c:v>15.88</c:v>
                </c:pt>
                <c:pt idx="1">
                  <c:v>16.02</c:v>
                </c:pt>
                <c:pt idx="2">
                  <c:v>16.62</c:v>
                </c:pt>
                <c:pt idx="3">
                  <c:v>22.11</c:v>
                </c:pt>
                <c:pt idx="4">
                  <c:v>24.76</c:v>
                </c:pt>
                <c:pt idx="5">
                  <c:v>25.92</c:v>
                </c:pt>
                <c:pt idx="6">
                  <c:v>21.27</c:v>
                </c:pt>
                <c:pt idx="7">
                  <c:v>19.3</c:v>
                </c:pt>
                <c:pt idx="8">
                  <c:v>22.06</c:v>
                </c:pt>
                <c:pt idx="9">
                  <c:v>23.84</c:v>
                </c:pt>
                <c:pt idx="10">
                  <c:v>26.3</c:v>
                </c:pt>
                <c:pt idx="11">
                  <c:v>39.659999999999997</c:v>
                </c:pt>
                <c:pt idx="12">
                  <c:v>41.26</c:v>
                </c:pt>
                <c:pt idx="13">
                  <c:v>44.65</c:v>
                </c:pt>
                <c:pt idx="14">
                  <c:v>40.270000000000003</c:v>
                </c:pt>
                <c:pt idx="15">
                  <c:v>38.22</c:v>
                </c:pt>
                <c:pt idx="16">
                  <c:v>37.549999999999997</c:v>
                </c:pt>
                <c:pt idx="17">
                  <c:v>38.880000000000003</c:v>
                </c:pt>
                <c:pt idx="18">
                  <c:v>43.04</c:v>
                </c:pt>
                <c:pt idx="19">
                  <c:v>40.39</c:v>
                </c:pt>
                <c:pt idx="20">
                  <c:v>41.44</c:v>
                </c:pt>
                <c:pt idx="21">
                  <c:v>41.33</c:v>
                </c:pt>
                <c:pt idx="22">
                  <c:v>41.77</c:v>
                </c:pt>
                <c:pt idx="23">
                  <c:v>30.99</c:v>
                </c:pt>
                <c:pt idx="24">
                  <c:v>16.84</c:v>
                </c:pt>
                <c:pt idx="25">
                  <c:v>20.73</c:v>
                </c:pt>
                <c:pt idx="26">
                  <c:v>5.42</c:v>
                </c:pt>
                <c:pt idx="27">
                  <c:v>-14.28</c:v>
                </c:pt>
                <c:pt idx="28">
                  <c:v>-25.92</c:v>
                </c:pt>
                <c:pt idx="29">
                  <c:v>-16.399999999999999</c:v>
                </c:pt>
                <c:pt idx="30">
                  <c:v>-35.950000000000003</c:v>
                </c:pt>
                <c:pt idx="31">
                  <c:v>-61.46</c:v>
                </c:pt>
                <c:pt idx="32">
                  <c:v>-63.34</c:v>
                </c:pt>
                <c:pt idx="33">
                  <c:v>-61.4</c:v>
                </c:pt>
                <c:pt idx="34">
                  <c:v>-103.67</c:v>
                </c:pt>
                <c:pt idx="35">
                  <c:v>-111.5</c:v>
                </c:pt>
                <c:pt idx="36">
                  <c:v>-119.2</c:v>
                </c:pt>
                <c:pt idx="37">
                  <c:v>-93.03</c:v>
                </c:pt>
                <c:pt idx="38">
                  <c:v>-131.36000000000001</c:v>
                </c:pt>
                <c:pt idx="39">
                  <c:v>-132.15</c:v>
                </c:pt>
                <c:pt idx="40">
                  <c:v>-147.59</c:v>
                </c:pt>
              </c:numCache>
            </c:numRef>
          </c:val>
          <c:smooth val="0"/>
          <c:extLst>
            <c:ext xmlns:c16="http://schemas.microsoft.com/office/drawing/2014/chart" uri="{C3380CC4-5D6E-409C-BE32-E72D297353CC}">
              <c16:uniqueId val="{00000000-3A51-BC41-993C-FDC8558ECE40}"/>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Bio-LNG CI Avg</a:t>
            </a:r>
          </a:p>
        </c:rich>
      </c:tx>
      <c:overlay val="0"/>
      <c:spPr>
        <a:noFill/>
        <a:ln>
          <a:noFill/>
        </a:ln>
        <a:effectLst/>
      </c:spPr>
    </c:title>
    <c:autoTitleDeleted val="0"/>
    <c:plotArea>
      <c:layout/>
      <c:lineChart>
        <c:grouping val="standard"/>
        <c:varyColors val="0"/>
        <c:ser>
          <c:idx val="0"/>
          <c:order val="0"/>
          <c:tx>
            <c:strRef>
              <c:f>'CARB Fig 3'!$A$111</c:f>
              <c:strCache>
                <c:ptCount val="1"/>
                <c:pt idx="0">
                  <c:v>Bio-LNG</c:v>
                </c:pt>
              </c:strCache>
            </c:strRef>
          </c:tx>
          <c:spPr>
            <a:ln w="28575" cap="rnd">
              <a:solidFill>
                <a:schemeClr val="accent1"/>
              </a:solidFill>
              <a:round/>
            </a:ln>
            <a:effectLst/>
          </c:spPr>
          <c:marker>
            <c:symbol val="none"/>
          </c:marker>
          <c:cat>
            <c:strRef>
              <c:f>'CARB Fig 3'!$C$106:$BB$106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'CARB Fig 3'!$C$111:$BB$111</c:f>
              <c:numCache>
                <c:formatCode>General</c:formatCode>
                <c:ptCount val="52"/>
                <c:pt idx="0">
                  <c:v>15.56</c:v>
                </c:pt>
                <c:pt idx="1">
                  <c:v>15.56</c:v>
                </c:pt>
                <c:pt idx="2">
                  <c:v>15.56</c:v>
                </c:pt>
                <c:pt idx="3">
                  <c:v>15.56</c:v>
                </c:pt>
                <c:pt idx="4">
                  <c:v>15.56</c:v>
                </c:pt>
                <c:pt idx="5">
                  <c:v>15.56</c:v>
                </c:pt>
                <c:pt idx="6">
                  <c:v>15.56</c:v>
                </c:pt>
                <c:pt idx="7">
                  <c:v>15.56</c:v>
                </c:pt>
                <c:pt idx="8">
                  <c:v>15.56</c:v>
                </c:pt>
                <c:pt idx="9">
                  <c:v>25.06</c:v>
                </c:pt>
                <c:pt idx="10">
                  <c:v>20.32</c:v>
                </c:pt>
                <c:pt idx="11">
                  <c:v>23.42</c:v>
                </c:pt>
                <c:pt idx="12">
                  <c:v>24.31</c:v>
                </c:pt>
                <c:pt idx="13">
                  <c:v>26</c:v>
                </c:pt>
                <c:pt idx="14">
                  <c:v>39.65</c:v>
                </c:pt>
                <c:pt idx="15">
                  <c:v>34.76</c:v>
                </c:pt>
                <c:pt idx="16">
                  <c:v>33.17</c:v>
                </c:pt>
                <c:pt idx="17">
                  <c:v>25.96</c:v>
                </c:pt>
                <c:pt idx="18">
                  <c:v>24.2</c:v>
                </c:pt>
                <c:pt idx="19">
                  <c:v>26.86</c:v>
                </c:pt>
                <c:pt idx="20">
                  <c:v>26.17</c:v>
                </c:pt>
                <c:pt idx="21">
                  <c:v>26.78</c:v>
                </c:pt>
                <c:pt idx="22">
                  <c:v>42.66</c:v>
                </c:pt>
                <c:pt idx="23">
                  <c:v>43.55</c:v>
                </c:pt>
                <c:pt idx="24">
                  <c:v>49.59</c:v>
                </c:pt>
                <c:pt idx="25">
                  <c:v>47.97</c:v>
                </c:pt>
                <c:pt idx="26">
                  <c:v>51.38</c:v>
                </c:pt>
                <c:pt idx="27">
                  <c:v>49.57</c:v>
                </c:pt>
                <c:pt idx="28">
                  <c:v>52.59</c:v>
                </c:pt>
                <c:pt idx="29">
                  <c:v>51.78</c:v>
                </c:pt>
                <c:pt idx="30">
                  <c:v>52.1</c:v>
                </c:pt>
                <c:pt idx="31">
                  <c:v>52.25</c:v>
                </c:pt>
                <c:pt idx="32">
                  <c:v>58.14</c:v>
                </c:pt>
                <c:pt idx="33">
                  <c:v>52.69</c:v>
                </c:pt>
                <c:pt idx="34">
                  <c:v>57.83</c:v>
                </c:pt>
                <c:pt idx="35">
                  <c:v>55.92</c:v>
                </c:pt>
                <c:pt idx="36">
                  <c:v>52.31</c:v>
                </c:pt>
                <c:pt idx="37">
                  <c:v>54.07</c:v>
                </c:pt>
                <c:pt idx="38">
                  <c:v>57.42</c:v>
                </c:pt>
                <c:pt idx="39">
                  <c:v>55.96</c:v>
                </c:pt>
                <c:pt idx="40">
                  <c:v>61.71</c:v>
                </c:pt>
                <c:pt idx="41">
                  <c:v>60.84</c:v>
                </c:pt>
                <c:pt idx="42">
                  <c:v>61.28</c:v>
                </c:pt>
                <c:pt idx="43">
                  <c:v>57.21</c:v>
                </c:pt>
                <c:pt idx="44">
                  <c:v>53.96</c:v>
                </c:pt>
                <c:pt idx="45">
                  <c:v>54.4</c:v>
                </c:pt>
                <c:pt idx="46">
                  <c:v>55.04</c:v>
                </c:pt>
                <c:pt idx="47">
                  <c:v>54.35</c:v>
                </c:pt>
                <c:pt idx="48">
                  <c:v>49.82</c:v>
                </c:pt>
                <c:pt idx="49">
                  <c:v>49.5</c:v>
                </c:pt>
                <c:pt idx="50">
                  <c:v>48.59</c:v>
                </c:pt>
                <c:pt idx="51">
                  <c:v>49.03</c:v>
                </c:pt>
              </c:numCache>
            </c:numRef>
          </c:val>
          <c:smooth val="0"/>
          <c:extLst>
            <c:ext xmlns:c16="http://schemas.microsoft.com/office/drawing/2014/chart" uri="{C3380CC4-5D6E-409C-BE32-E72D297353CC}">
              <c16:uniqueId val="{00000000-CCA3-1C47-B0A4-C073A852B0D3}"/>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Electricity CI Avg</a:t>
            </a:r>
          </a:p>
        </c:rich>
      </c:tx>
      <c:overlay val="0"/>
      <c:spPr>
        <a:noFill/>
        <a:ln>
          <a:noFill/>
        </a:ln>
        <a:effectLst/>
      </c:spPr>
    </c:title>
    <c:autoTitleDeleted val="0"/>
    <c:plotArea>
      <c:layout/>
      <c:lineChart>
        <c:grouping val="standard"/>
        <c:varyColors val="0"/>
        <c:ser>
          <c:idx val="0"/>
          <c:order val="0"/>
          <c:tx>
            <c:strRef>
              <c:f>'CARB Fig 3'!$A$112</c:f>
              <c:strCache>
                <c:ptCount val="1"/>
                <c:pt idx="0">
                  <c:v>Electricity</c:v>
                </c:pt>
              </c:strCache>
            </c:strRef>
          </c:tx>
          <c:spPr>
            <a:ln w="28575" cap="rnd">
              <a:solidFill>
                <a:schemeClr val="accent1"/>
              </a:solidFill>
              <a:round/>
            </a:ln>
            <a:effectLst/>
          </c:spPr>
          <c:marker>
            <c:symbol val="none"/>
          </c:marker>
          <c:cat>
            <c:strRef>
              <c:f>'CARB Fig 3'!$C$106:$BB$106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'CARB Fig 3'!$C$112:$BB$112</c:f>
              <c:numCache>
                <c:formatCode>General</c:formatCode>
                <c:ptCount val="52"/>
                <c:pt idx="0">
                  <c:v>105.13</c:v>
                </c:pt>
                <c:pt idx="1">
                  <c:v>106.66</c:v>
                </c:pt>
                <c:pt idx="2">
                  <c:v>108.82</c:v>
                </c:pt>
                <c:pt idx="3">
                  <c:v>108.98</c:v>
                </c:pt>
                <c:pt idx="4">
                  <c:v>109.46</c:v>
                </c:pt>
                <c:pt idx="5">
                  <c:v>109.11</c:v>
                </c:pt>
                <c:pt idx="6">
                  <c:v>108.82</c:v>
                </c:pt>
                <c:pt idx="7">
                  <c:v>108.9</c:v>
                </c:pt>
                <c:pt idx="8">
                  <c:v>107.33</c:v>
                </c:pt>
                <c:pt idx="9">
                  <c:v>107.34</c:v>
                </c:pt>
                <c:pt idx="10">
                  <c:v>107.33</c:v>
                </c:pt>
                <c:pt idx="11">
                  <c:v>108.43</c:v>
                </c:pt>
                <c:pt idx="12">
                  <c:v>107.13</c:v>
                </c:pt>
                <c:pt idx="13">
                  <c:v>106.9</c:v>
                </c:pt>
                <c:pt idx="14">
                  <c:v>106.94</c:v>
                </c:pt>
                <c:pt idx="15">
                  <c:v>107.06</c:v>
                </c:pt>
                <c:pt idx="16">
                  <c:v>107.45</c:v>
                </c:pt>
                <c:pt idx="17">
                  <c:v>107.69</c:v>
                </c:pt>
                <c:pt idx="18">
                  <c:v>108.72</c:v>
                </c:pt>
                <c:pt idx="19">
                  <c:v>108.98</c:v>
                </c:pt>
                <c:pt idx="20">
                  <c:v>109.57</c:v>
                </c:pt>
                <c:pt idx="21">
                  <c:v>109.39</c:v>
                </c:pt>
                <c:pt idx="22">
                  <c:v>109.4</c:v>
                </c:pt>
                <c:pt idx="23">
                  <c:v>106.8</c:v>
                </c:pt>
                <c:pt idx="24">
                  <c:v>105.16</c:v>
                </c:pt>
                <c:pt idx="25">
                  <c:v>105.16</c:v>
                </c:pt>
                <c:pt idx="26">
                  <c:v>105.16</c:v>
                </c:pt>
                <c:pt idx="27">
                  <c:v>105.16</c:v>
                </c:pt>
                <c:pt idx="28">
                  <c:v>105.15</c:v>
                </c:pt>
                <c:pt idx="29">
                  <c:v>105.06</c:v>
                </c:pt>
                <c:pt idx="30">
                  <c:v>105.09</c:v>
                </c:pt>
                <c:pt idx="31">
                  <c:v>105.13</c:v>
                </c:pt>
                <c:pt idx="32">
                  <c:v>73.77</c:v>
                </c:pt>
                <c:pt idx="33">
                  <c:v>68.260000000000005</c:v>
                </c:pt>
                <c:pt idx="34">
                  <c:v>50.83</c:v>
                </c:pt>
                <c:pt idx="35">
                  <c:v>48.32</c:v>
                </c:pt>
                <c:pt idx="36">
                  <c:v>44.27</c:v>
                </c:pt>
                <c:pt idx="37">
                  <c:v>33.92</c:v>
                </c:pt>
                <c:pt idx="38">
                  <c:v>31.02</c:v>
                </c:pt>
                <c:pt idx="39">
                  <c:v>30.55</c:v>
                </c:pt>
                <c:pt idx="40">
                  <c:v>27.62</c:v>
                </c:pt>
                <c:pt idx="41">
                  <c:v>25.27</c:v>
                </c:pt>
                <c:pt idx="42">
                  <c:v>26.78</c:v>
                </c:pt>
                <c:pt idx="43">
                  <c:v>27.42</c:v>
                </c:pt>
                <c:pt idx="44">
                  <c:v>27.04</c:v>
                </c:pt>
                <c:pt idx="45">
                  <c:v>27.68</c:v>
                </c:pt>
                <c:pt idx="46">
                  <c:v>24.09</c:v>
                </c:pt>
                <c:pt idx="47">
                  <c:v>41.35</c:v>
                </c:pt>
                <c:pt idx="48">
                  <c:v>42.48</c:v>
                </c:pt>
                <c:pt idx="49">
                  <c:v>47.94</c:v>
                </c:pt>
                <c:pt idx="50">
                  <c:v>48.19</c:v>
                </c:pt>
                <c:pt idx="51">
                  <c:v>42.79</c:v>
                </c:pt>
              </c:numCache>
            </c:numRef>
          </c:val>
          <c:smooth val="0"/>
          <c:extLst>
            <c:ext xmlns:c16="http://schemas.microsoft.com/office/drawing/2014/chart" uri="{C3380CC4-5D6E-409C-BE32-E72D297353CC}">
              <c16:uniqueId val="{00000000-95BD-C140-B2DA-AD91B4341F3C}"/>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Alternative Jet</a:t>
            </a:r>
            <a:r>
              <a:rPr lang="en-US" baseline="0"/>
              <a:t> Fuel</a:t>
            </a:r>
            <a:r>
              <a:rPr lang="en-US"/>
              <a:t> CI Avg</a:t>
            </a:r>
          </a:p>
        </c:rich>
      </c:tx>
      <c:overlay val="0"/>
      <c:spPr>
        <a:noFill/>
        <a:ln>
          <a:noFill/>
        </a:ln>
        <a:effectLst/>
      </c:spPr>
    </c:title>
    <c:autoTitleDeleted val="0"/>
    <c:plotArea>
      <c:layout/>
      <c:lineChart>
        <c:grouping val="standard"/>
        <c:varyColors val="0"/>
        <c:ser>
          <c:idx val="0"/>
          <c:order val="0"/>
          <c:tx>
            <c:strRef>
              <c:f>'CARB Fig 3'!$A$113</c:f>
              <c:strCache>
                <c:ptCount val="1"/>
                <c:pt idx="0">
                  <c:v>Alternative Jet Fuel</c:v>
                </c:pt>
              </c:strCache>
            </c:strRef>
          </c:tx>
          <c:spPr>
            <a:ln w="28575" cap="rnd">
              <a:solidFill>
                <a:schemeClr val="accent1"/>
              </a:solidFill>
              <a:round/>
            </a:ln>
            <a:effectLst/>
          </c:spPr>
          <c:marker>
            <c:symbol val="none"/>
          </c:marker>
          <c:cat>
            <c:strRef>
              <c:f>'CARB Fig 3'!$C$106:$BB$106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'CARB Fig 3'!$C$113:$BB$113</c:f>
              <c:numCache>
                <c:formatCode>General</c:formatCode>
                <c:ptCount val="52"/>
                <c:pt idx="33">
                  <c:v>50</c:v>
                </c:pt>
                <c:pt idx="34">
                  <c:v>37.130000000000003</c:v>
                </c:pt>
                <c:pt idx="35">
                  <c:v>37.380000000000003</c:v>
                </c:pt>
                <c:pt idx="36">
                  <c:v>31.41</c:v>
                </c:pt>
                <c:pt idx="37">
                  <c:v>47.03</c:v>
                </c:pt>
                <c:pt idx="38">
                  <c:v>42.98</c:v>
                </c:pt>
                <c:pt idx="39">
                  <c:v>25.41</c:v>
                </c:pt>
                <c:pt idx="40">
                  <c:v>22.96</c:v>
                </c:pt>
                <c:pt idx="41">
                  <c:v>40.36</c:v>
                </c:pt>
                <c:pt idx="42">
                  <c:v>41.31</c:v>
                </c:pt>
                <c:pt idx="43">
                  <c:v>40.299999999999997</c:v>
                </c:pt>
                <c:pt idx="44">
                  <c:v>22.67</c:v>
                </c:pt>
                <c:pt idx="45">
                  <c:v>45.46</c:v>
                </c:pt>
                <c:pt idx="46">
                  <c:v>42.36</c:v>
                </c:pt>
                <c:pt idx="47">
                  <c:v>42.41</c:v>
                </c:pt>
                <c:pt idx="48">
                  <c:v>47.16</c:v>
                </c:pt>
                <c:pt idx="49">
                  <c:v>36.67</c:v>
                </c:pt>
                <c:pt idx="50">
                  <c:v>48.75</c:v>
                </c:pt>
                <c:pt idx="51">
                  <c:v>48.3</c:v>
                </c:pt>
              </c:numCache>
            </c:numRef>
          </c:val>
          <c:smooth val="0"/>
          <c:extLst>
            <c:ext xmlns:c16="http://schemas.microsoft.com/office/drawing/2014/chart" uri="{C3380CC4-5D6E-409C-BE32-E72D297353CC}">
              <c16:uniqueId val="{00000000-0678-6C43-91EE-E04E722F1FD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Hydrogen CI Avg</a:t>
            </a:r>
          </a:p>
        </c:rich>
      </c:tx>
      <c:overlay val="0"/>
      <c:spPr>
        <a:noFill/>
        <a:ln>
          <a:noFill/>
        </a:ln>
        <a:effectLst/>
      </c:spPr>
    </c:title>
    <c:autoTitleDeleted val="0"/>
    <c:plotArea>
      <c:layout/>
      <c:lineChart>
        <c:grouping val="standard"/>
        <c:varyColors val="0"/>
        <c:ser>
          <c:idx val="0"/>
          <c:order val="0"/>
          <c:tx>
            <c:strRef>
              <c:f>'CARB Fig 3'!$A$114</c:f>
              <c:strCache>
                <c:ptCount val="1"/>
                <c:pt idx="0">
                  <c:v>Hydrogen</c:v>
                </c:pt>
              </c:strCache>
            </c:strRef>
          </c:tx>
          <c:spPr>
            <a:ln w="28575" cap="rnd">
              <a:solidFill>
                <a:schemeClr val="accent1"/>
              </a:solidFill>
              <a:round/>
            </a:ln>
            <a:effectLst/>
          </c:spPr>
          <c:marker>
            <c:symbol val="none"/>
          </c:marker>
          <c:cat>
            <c:strRef>
              <c:f>'CARB Fig 3'!$C$106:$BB$106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'CARB Fig 3'!$C$114:$BB$114</c:f>
              <c:numCache>
                <c:formatCode>General</c:formatCode>
                <c:ptCount val="52"/>
                <c:pt idx="24">
                  <c:v>125.97</c:v>
                </c:pt>
                <c:pt idx="25">
                  <c:v>126.62</c:v>
                </c:pt>
                <c:pt idx="26">
                  <c:v>128</c:v>
                </c:pt>
                <c:pt idx="27">
                  <c:v>126.57</c:v>
                </c:pt>
                <c:pt idx="28">
                  <c:v>126.92</c:v>
                </c:pt>
                <c:pt idx="29">
                  <c:v>126.07</c:v>
                </c:pt>
                <c:pt idx="30">
                  <c:v>126.33</c:v>
                </c:pt>
                <c:pt idx="31">
                  <c:v>124.98</c:v>
                </c:pt>
                <c:pt idx="32">
                  <c:v>141.13999999999999</c:v>
                </c:pt>
                <c:pt idx="33">
                  <c:v>135.25</c:v>
                </c:pt>
                <c:pt idx="34">
                  <c:v>127.03</c:v>
                </c:pt>
                <c:pt idx="35">
                  <c:v>124.63</c:v>
                </c:pt>
                <c:pt idx="36">
                  <c:v>124.17</c:v>
                </c:pt>
                <c:pt idx="37">
                  <c:v>113.41</c:v>
                </c:pt>
                <c:pt idx="38">
                  <c:v>116.7</c:v>
                </c:pt>
                <c:pt idx="39">
                  <c:v>71.17</c:v>
                </c:pt>
                <c:pt idx="40">
                  <c:v>69.72</c:v>
                </c:pt>
                <c:pt idx="41">
                  <c:v>57.89</c:v>
                </c:pt>
                <c:pt idx="42">
                  <c:v>55.27</c:v>
                </c:pt>
                <c:pt idx="43">
                  <c:v>40.81</c:v>
                </c:pt>
                <c:pt idx="44">
                  <c:v>34.01</c:v>
                </c:pt>
                <c:pt idx="45">
                  <c:v>24.54</c:v>
                </c:pt>
                <c:pt idx="46">
                  <c:v>32.14</c:v>
                </c:pt>
                <c:pt idx="47">
                  <c:v>39.659999999999997</c:v>
                </c:pt>
                <c:pt idx="48">
                  <c:v>31.11</c:v>
                </c:pt>
                <c:pt idx="49">
                  <c:v>47.94</c:v>
                </c:pt>
                <c:pt idx="50">
                  <c:v>34.11</c:v>
                </c:pt>
                <c:pt idx="51">
                  <c:v>36.03</c:v>
                </c:pt>
              </c:numCache>
            </c:numRef>
          </c:val>
          <c:smooth val="0"/>
          <c:extLst>
            <c:ext xmlns:c16="http://schemas.microsoft.com/office/drawing/2014/chart" uri="{C3380CC4-5D6E-409C-BE32-E72D297353CC}">
              <c16:uniqueId val="{00000000-A417-B848-AF78-6682AF615ECD}"/>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50213722257056E-2"/>
          <c:y val="2.1009408950275112E-2"/>
          <c:w val="0.82746236473493162"/>
          <c:h val="0.81804899387576557"/>
        </c:manualLayout>
      </c:layout>
      <c:barChart>
        <c:barDir val="col"/>
        <c:grouping val="clustered"/>
        <c:varyColors val="0"/>
        <c:ser>
          <c:idx val="2"/>
          <c:order val="1"/>
          <c:tx>
            <c:strRef>
              <c:f>'CARB Fig 4'!$E$1</c:f>
              <c:strCache>
                <c:ptCount val="1"/>
                <c:pt idx="0">
                  <c:v>  Volume of Credits Transacted (MT)</c:v>
                </c:pt>
              </c:strCache>
            </c:strRef>
          </c:tx>
          <c:spPr>
            <a:solidFill>
              <a:schemeClr val="accent1"/>
            </a:solidFill>
            <a:ln w="63500">
              <a:solidFill>
                <a:schemeClr val="accent1"/>
              </a:solidFill>
              <a:miter lim="800000"/>
            </a:ln>
          </c:spPr>
          <c:invertIfNegative val="0"/>
          <c:cat>
            <c:multiLvlStrRef>
              <c:f>'CARB Fig 4'!$A$2:$B$136</c:f>
              <c:multiLvlStrCache>
                <c:ptCount val="135"/>
                <c:lvl>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pt idx="36">
                    <c:v>J</c:v>
                  </c:pt>
                  <c:pt idx="37">
                    <c:v>F</c:v>
                  </c:pt>
                  <c:pt idx="38">
                    <c:v>M</c:v>
                  </c:pt>
                  <c:pt idx="39">
                    <c:v>A</c:v>
                  </c:pt>
                  <c:pt idx="40">
                    <c:v>M</c:v>
                  </c:pt>
                  <c:pt idx="41">
                    <c:v>J</c:v>
                  </c:pt>
                  <c:pt idx="42">
                    <c:v>J</c:v>
                  </c:pt>
                  <c:pt idx="43">
                    <c:v>A</c:v>
                  </c:pt>
                  <c:pt idx="44">
                    <c:v>S</c:v>
                  </c:pt>
                  <c:pt idx="45">
                    <c:v>O</c:v>
                  </c:pt>
                  <c:pt idx="46">
                    <c:v>N</c:v>
                  </c:pt>
                  <c:pt idx="47">
                    <c:v>D</c:v>
                  </c:pt>
                  <c:pt idx="48">
                    <c:v>J</c:v>
                  </c:pt>
                  <c:pt idx="49">
                    <c:v>F</c:v>
                  </c:pt>
                  <c:pt idx="50">
                    <c:v>M</c:v>
                  </c:pt>
                  <c:pt idx="51">
                    <c:v>A</c:v>
                  </c:pt>
                  <c:pt idx="52">
                    <c:v>M</c:v>
                  </c:pt>
                  <c:pt idx="53">
                    <c:v>J</c:v>
                  </c:pt>
                  <c:pt idx="54">
                    <c:v>J</c:v>
                  </c:pt>
                  <c:pt idx="55">
                    <c:v>A</c:v>
                  </c:pt>
                  <c:pt idx="56">
                    <c:v>S</c:v>
                  </c:pt>
                  <c:pt idx="57">
                    <c:v>O</c:v>
                  </c:pt>
                  <c:pt idx="58">
                    <c:v>N</c:v>
                  </c:pt>
                  <c:pt idx="59">
                    <c:v>D</c:v>
                  </c:pt>
                  <c:pt idx="60">
                    <c:v>J</c:v>
                  </c:pt>
                  <c:pt idx="61">
                    <c:v>F</c:v>
                  </c:pt>
                  <c:pt idx="62">
                    <c:v>M</c:v>
                  </c:pt>
                  <c:pt idx="63">
                    <c:v>A</c:v>
                  </c:pt>
                  <c:pt idx="64">
                    <c:v>M</c:v>
                  </c:pt>
                  <c:pt idx="65">
                    <c:v>J</c:v>
                  </c:pt>
                  <c:pt idx="66">
                    <c:v>J</c:v>
                  </c:pt>
                  <c:pt idx="67">
                    <c:v>A</c:v>
                  </c:pt>
                  <c:pt idx="68">
                    <c:v>S</c:v>
                  </c:pt>
                  <c:pt idx="69">
                    <c:v>O</c:v>
                  </c:pt>
                  <c:pt idx="70">
                    <c:v>N</c:v>
                  </c:pt>
                  <c:pt idx="71">
                    <c:v>D</c:v>
                  </c:pt>
                  <c:pt idx="72">
                    <c:v>J</c:v>
                  </c:pt>
                  <c:pt idx="73">
                    <c:v>F</c:v>
                  </c:pt>
                  <c:pt idx="74">
                    <c:v>M</c:v>
                  </c:pt>
                  <c:pt idx="75">
                    <c:v>A</c:v>
                  </c:pt>
                  <c:pt idx="76">
                    <c:v>M</c:v>
                  </c:pt>
                  <c:pt idx="77">
                    <c:v>J</c:v>
                  </c:pt>
                  <c:pt idx="78">
                    <c:v>J</c:v>
                  </c:pt>
                  <c:pt idx="79">
                    <c:v>A</c:v>
                  </c:pt>
                  <c:pt idx="80">
                    <c:v>S</c:v>
                  </c:pt>
                  <c:pt idx="81">
                    <c:v>O</c:v>
                  </c:pt>
                  <c:pt idx="82">
                    <c:v>N</c:v>
                  </c:pt>
                  <c:pt idx="83">
                    <c:v>D</c:v>
                  </c:pt>
                  <c:pt idx="84">
                    <c:v>J</c:v>
                  </c:pt>
                  <c:pt idx="85">
                    <c:v>F</c:v>
                  </c:pt>
                  <c:pt idx="86">
                    <c:v>M</c:v>
                  </c:pt>
                  <c:pt idx="87">
                    <c:v>A</c:v>
                  </c:pt>
                  <c:pt idx="88">
                    <c:v>M</c:v>
                  </c:pt>
                  <c:pt idx="89">
                    <c:v>J</c:v>
                  </c:pt>
                  <c:pt idx="90">
                    <c:v>J</c:v>
                  </c:pt>
                  <c:pt idx="91">
                    <c:v>A</c:v>
                  </c:pt>
                  <c:pt idx="92">
                    <c:v>S</c:v>
                  </c:pt>
                  <c:pt idx="93">
                    <c:v>O</c:v>
                  </c:pt>
                  <c:pt idx="94">
                    <c:v>N</c:v>
                  </c:pt>
                  <c:pt idx="95">
                    <c:v>D</c:v>
                  </c:pt>
                  <c:pt idx="96">
                    <c:v>J</c:v>
                  </c:pt>
                  <c:pt idx="97">
                    <c:v>F</c:v>
                  </c:pt>
                  <c:pt idx="98">
                    <c:v>M</c:v>
                  </c:pt>
                  <c:pt idx="99">
                    <c:v>A</c:v>
                  </c:pt>
                  <c:pt idx="100">
                    <c:v>M</c:v>
                  </c:pt>
                  <c:pt idx="101">
                    <c:v>J</c:v>
                  </c:pt>
                  <c:pt idx="102">
                    <c:v>J</c:v>
                  </c:pt>
                  <c:pt idx="103">
                    <c:v>A</c:v>
                  </c:pt>
                  <c:pt idx="104">
                    <c:v>S</c:v>
                  </c:pt>
                  <c:pt idx="105">
                    <c:v>O</c:v>
                  </c:pt>
                  <c:pt idx="106">
                    <c:v>N</c:v>
                  </c:pt>
                  <c:pt idx="107">
                    <c:v>D</c:v>
                  </c:pt>
                  <c:pt idx="108">
                    <c:v>J</c:v>
                  </c:pt>
                  <c:pt idx="109">
                    <c:v>F</c:v>
                  </c:pt>
                  <c:pt idx="110">
                    <c:v>M</c:v>
                  </c:pt>
                  <c:pt idx="111">
                    <c:v>A</c:v>
                  </c:pt>
                  <c:pt idx="112">
                    <c:v>M</c:v>
                  </c:pt>
                  <c:pt idx="113">
                    <c:v>J</c:v>
                  </c:pt>
                  <c:pt idx="114">
                    <c:v>J</c:v>
                  </c:pt>
                  <c:pt idx="115">
                    <c:v>A</c:v>
                  </c:pt>
                  <c:pt idx="116">
                    <c:v>S</c:v>
                  </c:pt>
                  <c:pt idx="117">
                    <c:v>O</c:v>
                  </c:pt>
                  <c:pt idx="118">
                    <c:v>N</c:v>
                  </c:pt>
                  <c:pt idx="119">
                    <c:v>D</c:v>
                  </c:pt>
                  <c:pt idx="120">
                    <c:v>J</c:v>
                  </c:pt>
                  <c:pt idx="121">
                    <c:v>F</c:v>
                  </c:pt>
                  <c:pt idx="122">
                    <c:v>M</c:v>
                  </c:pt>
                  <c:pt idx="123">
                    <c:v>A</c:v>
                  </c:pt>
                  <c:pt idx="124">
                    <c:v>M</c:v>
                  </c:pt>
                  <c:pt idx="125">
                    <c:v>J</c:v>
                  </c:pt>
                  <c:pt idx="126">
                    <c:v>J</c:v>
                  </c:pt>
                  <c:pt idx="127">
                    <c:v>A</c:v>
                  </c:pt>
                  <c:pt idx="128">
                    <c:v>S</c:v>
                  </c:pt>
                  <c:pt idx="129">
                    <c:v>O</c:v>
                  </c:pt>
                  <c:pt idx="130">
                    <c:v>N</c:v>
                  </c:pt>
                  <c:pt idx="131">
                    <c:v>D</c:v>
                  </c:pt>
                  <c:pt idx="132">
                    <c:v>J</c:v>
                  </c:pt>
                  <c:pt idx="133">
                    <c:v>F</c:v>
                  </c:pt>
                  <c:pt idx="134">
                    <c:v>M</c:v>
                  </c:pt>
                </c:lvl>
                <c:lvl>
                  <c:pt idx="0">
                    <c:v>2013</c:v>
                  </c:pt>
                  <c:pt idx="12">
                    <c:v>2014</c:v>
                  </c:pt>
                  <c:pt idx="24">
                    <c:v>2015</c:v>
                  </c:pt>
                  <c:pt idx="36">
                    <c:v>2016</c:v>
                  </c:pt>
                  <c:pt idx="48">
                    <c:v>2017</c:v>
                  </c:pt>
                  <c:pt idx="60">
                    <c:v>2018</c:v>
                  </c:pt>
                  <c:pt idx="72">
                    <c:v>2019</c:v>
                  </c:pt>
                  <c:pt idx="84">
                    <c:v>2020</c:v>
                  </c:pt>
                  <c:pt idx="96">
                    <c:v>2021</c:v>
                  </c:pt>
                  <c:pt idx="108">
                    <c:v>2022</c:v>
                  </c:pt>
                  <c:pt idx="120">
                    <c:v>2023</c:v>
                  </c:pt>
                  <c:pt idx="132">
                    <c:v>2024</c:v>
                  </c:pt>
                </c:lvl>
              </c:multiLvlStrCache>
            </c:multiLvlStrRef>
          </c:cat>
          <c:val>
            <c:numRef>
              <c:f>'CARB Fig 4'!$E$2:$E$136</c:f>
              <c:numCache>
                <c:formatCode>_(* #,##0_);_(* \(#,##0\);_(* "-"??_);_(@_)</c:formatCode>
                <c:ptCount val="135"/>
                <c:pt idx="0">
                  <c:v>24000</c:v>
                </c:pt>
                <c:pt idx="1">
                  <c:v>36000</c:v>
                </c:pt>
                <c:pt idx="2">
                  <c:v>48000</c:v>
                </c:pt>
                <c:pt idx="3">
                  <c:v>42000</c:v>
                </c:pt>
                <c:pt idx="4">
                  <c:v>7000</c:v>
                </c:pt>
                <c:pt idx="5">
                  <c:v>52000</c:v>
                </c:pt>
                <c:pt idx="6">
                  <c:v>82000</c:v>
                </c:pt>
                <c:pt idx="7">
                  <c:v>66000</c:v>
                </c:pt>
                <c:pt idx="8">
                  <c:v>243000</c:v>
                </c:pt>
                <c:pt idx="9">
                  <c:v>60000</c:v>
                </c:pt>
                <c:pt idx="10">
                  <c:v>210000</c:v>
                </c:pt>
                <c:pt idx="11">
                  <c:v>18000</c:v>
                </c:pt>
                <c:pt idx="12">
                  <c:v>43000</c:v>
                </c:pt>
                <c:pt idx="13">
                  <c:v>53000</c:v>
                </c:pt>
                <c:pt idx="14">
                  <c:v>72000</c:v>
                </c:pt>
                <c:pt idx="15">
                  <c:v>120000</c:v>
                </c:pt>
                <c:pt idx="16">
                  <c:v>54000</c:v>
                </c:pt>
                <c:pt idx="17">
                  <c:v>82000</c:v>
                </c:pt>
                <c:pt idx="18">
                  <c:v>107000</c:v>
                </c:pt>
                <c:pt idx="19">
                  <c:v>285000</c:v>
                </c:pt>
                <c:pt idx="20">
                  <c:v>301000</c:v>
                </c:pt>
                <c:pt idx="21">
                  <c:v>207000</c:v>
                </c:pt>
                <c:pt idx="22">
                  <c:v>61000</c:v>
                </c:pt>
                <c:pt idx="23">
                  <c:v>296000</c:v>
                </c:pt>
                <c:pt idx="24">
                  <c:v>126000</c:v>
                </c:pt>
                <c:pt idx="25">
                  <c:v>148000</c:v>
                </c:pt>
                <c:pt idx="26">
                  <c:v>69000</c:v>
                </c:pt>
                <c:pt idx="27">
                  <c:v>164000</c:v>
                </c:pt>
                <c:pt idx="28">
                  <c:v>160000</c:v>
                </c:pt>
                <c:pt idx="29">
                  <c:v>151000</c:v>
                </c:pt>
                <c:pt idx="30">
                  <c:v>322000</c:v>
                </c:pt>
                <c:pt idx="31">
                  <c:v>200000</c:v>
                </c:pt>
                <c:pt idx="32">
                  <c:v>224000</c:v>
                </c:pt>
                <c:pt idx="33">
                  <c:v>129000</c:v>
                </c:pt>
                <c:pt idx="34">
                  <c:v>435000</c:v>
                </c:pt>
                <c:pt idx="35">
                  <c:v>723000</c:v>
                </c:pt>
                <c:pt idx="36">
                  <c:v>206000</c:v>
                </c:pt>
                <c:pt idx="37">
                  <c:v>139000</c:v>
                </c:pt>
                <c:pt idx="38">
                  <c:v>679000</c:v>
                </c:pt>
                <c:pt idx="39">
                  <c:v>283000</c:v>
                </c:pt>
                <c:pt idx="40">
                  <c:v>229000</c:v>
                </c:pt>
                <c:pt idx="41">
                  <c:v>429000</c:v>
                </c:pt>
                <c:pt idx="42">
                  <c:v>452000</c:v>
                </c:pt>
                <c:pt idx="43">
                  <c:v>145000</c:v>
                </c:pt>
                <c:pt idx="44">
                  <c:v>599000</c:v>
                </c:pt>
                <c:pt idx="45">
                  <c:v>347000</c:v>
                </c:pt>
                <c:pt idx="46">
                  <c:v>794000</c:v>
                </c:pt>
                <c:pt idx="47">
                  <c:v>1060000</c:v>
                </c:pt>
                <c:pt idx="48">
                  <c:v>390000</c:v>
                </c:pt>
                <c:pt idx="49">
                  <c:v>323000</c:v>
                </c:pt>
                <c:pt idx="50">
                  <c:v>591000</c:v>
                </c:pt>
                <c:pt idx="51">
                  <c:v>616000</c:v>
                </c:pt>
                <c:pt idx="52">
                  <c:v>366000</c:v>
                </c:pt>
                <c:pt idx="53">
                  <c:v>765000</c:v>
                </c:pt>
                <c:pt idx="54">
                  <c:v>565000</c:v>
                </c:pt>
                <c:pt idx="55">
                  <c:v>595000</c:v>
                </c:pt>
                <c:pt idx="56">
                  <c:v>1326000</c:v>
                </c:pt>
                <c:pt idx="57">
                  <c:v>745000</c:v>
                </c:pt>
                <c:pt idx="58">
                  <c:v>1143000</c:v>
                </c:pt>
                <c:pt idx="59">
                  <c:v>1451000</c:v>
                </c:pt>
                <c:pt idx="60">
                  <c:v>543000</c:v>
                </c:pt>
                <c:pt idx="61">
                  <c:v>574000</c:v>
                </c:pt>
                <c:pt idx="62">
                  <c:v>1181000</c:v>
                </c:pt>
                <c:pt idx="63">
                  <c:v>927000</c:v>
                </c:pt>
                <c:pt idx="64">
                  <c:v>847000</c:v>
                </c:pt>
                <c:pt idx="65">
                  <c:v>1093000</c:v>
                </c:pt>
                <c:pt idx="66">
                  <c:v>1056000</c:v>
                </c:pt>
                <c:pt idx="67">
                  <c:v>722000</c:v>
                </c:pt>
                <c:pt idx="68">
                  <c:v>1668000</c:v>
                </c:pt>
                <c:pt idx="69">
                  <c:v>1172000</c:v>
                </c:pt>
                <c:pt idx="70">
                  <c:v>1345000</c:v>
                </c:pt>
                <c:pt idx="71">
                  <c:v>2205000</c:v>
                </c:pt>
                <c:pt idx="72">
                  <c:v>548000</c:v>
                </c:pt>
                <c:pt idx="73">
                  <c:v>747000</c:v>
                </c:pt>
                <c:pt idx="74">
                  <c:v>1677000</c:v>
                </c:pt>
                <c:pt idx="75">
                  <c:v>1299000</c:v>
                </c:pt>
                <c:pt idx="76">
                  <c:v>408000</c:v>
                </c:pt>
                <c:pt idx="77">
                  <c:v>875000</c:v>
                </c:pt>
                <c:pt idx="78">
                  <c:v>1574000</c:v>
                </c:pt>
                <c:pt idx="79">
                  <c:v>929000</c:v>
                </c:pt>
                <c:pt idx="80">
                  <c:v>1176000</c:v>
                </c:pt>
                <c:pt idx="81">
                  <c:v>1990000</c:v>
                </c:pt>
                <c:pt idx="82">
                  <c:v>705000</c:v>
                </c:pt>
                <c:pt idx="83">
                  <c:v>2216000</c:v>
                </c:pt>
                <c:pt idx="84">
                  <c:v>1895000</c:v>
                </c:pt>
                <c:pt idx="85">
                  <c:v>581000</c:v>
                </c:pt>
                <c:pt idx="86">
                  <c:v>2312000</c:v>
                </c:pt>
                <c:pt idx="87">
                  <c:v>4098000</c:v>
                </c:pt>
                <c:pt idx="88">
                  <c:v>470000</c:v>
                </c:pt>
                <c:pt idx="89">
                  <c:v>1059000</c:v>
                </c:pt>
                <c:pt idx="90">
                  <c:v>2509000</c:v>
                </c:pt>
                <c:pt idx="91">
                  <c:v>857000</c:v>
                </c:pt>
                <c:pt idx="92">
                  <c:v>1553000</c:v>
                </c:pt>
                <c:pt idx="93">
                  <c:v>2237000</c:v>
                </c:pt>
                <c:pt idx="94">
                  <c:v>1207000</c:v>
                </c:pt>
                <c:pt idx="95">
                  <c:v>2997000</c:v>
                </c:pt>
                <c:pt idx="96">
                  <c:v>2176000</c:v>
                </c:pt>
                <c:pt idx="97">
                  <c:v>1019000</c:v>
                </c:pt>
                <c:pt idx="98">
                  <c:v>3490000</c:v>
                </c:pt>
                <c:pt idx="99">
                  <c:v>3445000</c:v>
                </c:pt>
                <c:pt idx="100">
                  <c:v>791000</c:v>
                </c:pt>
                <c:pt idx="101">
                  <c:v>1873000</c:v>
                </c:pt>
                <c:pt idx="102">
                  <c:v>2125000</c:v>
                </c:pt>
                <c:pt idx="103">
                  <c:v>709000</c:v>
                </c:pt>
                <c:pt idx="104">
                  <c:v>1518000</c:v>
                </c:pt>
                <c:pt idx="105">
                  <c:v>3782000</c:v>
                </c:pt>
                <c:pt idx="106">
                  <c:v>1125000</c:v>
                </c:pt>
                <c:pt idx="107">
                  <c:v>3217000</c:v>
                </c:pt>
                <c:pt idx="108">
                  <c:v>3389000</c:v>
                </c:pt>
                <c:pt idx="109">
                  <c:v>1550000</c:v>
                </c:pt>
                <c:pt idx="110">
                  <c:v>3301000</c:v>
                </c:pt>
                <c:pt idx="111">
                  <c:v>4584000</c:v>
                </c:pt>
                <c:pt idx="112">
                  <c:v>861000</c:v>
                </c:pt>
                <c:pt idx="113">
                  <c:v>1268000</c:v>
                </c:pt>
                <c:pt idx="114">
                  <c:v>3680000</c:v>
                </c:pt>
                <c:pt idx="115">
                  <c:v>1624000</c:v>
                </c:pt>
                <c:pt idx="116">
                  <c:v>1759000</c:v>
                </c:pt>
                <c:pt idx="117">
                  <c:v>5005000</c:v>
                </c:pt>
                <c:pt idx="118">
                  <c:v>2379000</c:v>
                </c:pt>
                <c:pt idx="119">
                  <c:v>3001000</c:v>
                </c:pt>
                <c:pt idx="120">
                  <c:v>4564000</c:v>
                </c:pt>
                <c:pt idx="121">
                  <c:v>1293000</c:v>
                </c:pt>
                <c:pt idx="122">
                  <c:v>2702000</c:v>
                </c:pt>
                <c:pt idx="123">
                  <c:v>5596000</c:v>
                </c:pt>
                <c:pt idx="124">
                  <c:v>1684000</c:v>
                </c:pt>
                <c:pt idx="125">
                  <c:v>2470000</c:v>
                </c:pt>
                <c:pt idx="126">
                  <c:v>4347000</c:v>
                </c:pt>
                <c:pt idx="127">
                  <c:v>2044000</c:v>
                </c:pt>
                <c:pt idx="128">
                  <c:v>1993000</c:v>
                </c:pt>
                <c:pt idx="129">
                  <c:v>4661000</c:v>
                </c:pt>
                <c:pt idx="130">
                  <c:v>2672000</c:v>
                </c:pt>
                <c:pt idx="131">
                  <c:v>6161000</c:v>
                </c:pt>
                <c:pt idx="132">
                  <c:v>6196000</c:v>
                </c:pt>
                <c:pt idx="133">
                  <c:v>1911000</c:v>
                </c:pt>
                <c:pt idx="134">
                  <c:v>3999000</c:v>
                </c:pt>
              </c:numCache>
            </c:numRef>
          </c:val>
          <c:extLst>
            <c:ext xmlns:c16="http://schemas.microsoft.com/office/drawing/2014/chart" uri="{C3380CC4-5D6E-409C-BE32-E72D297353CC}">
              <c16:uniqueId val="{00000000-82C0-2A4A-996D-F4324013D4BA}"/>
            </c:ext>
          </c:extLst>
        </c:ser>
        <c:dLbls>
          <c:showLegendKey val="0"/>
          <c:showVal val="0"/>
          <c:showCatName val="0"/>
          <c:showSerName val="0"/>
          <c:showPercent val="0"/>
          <c:showBubbleSize val="0"/>
        </c:dLbls>
        <c:gapWidth val="189"/>
        <c:axId val="48185344"/>
        <c:axId val="48174976"/>
      </c:barChart>
      <c:lineChart>
        <c:grouping val="standard"/>
        <c:varyColors val="0"/>
        <c:ser>
          <c:idx val="1"/>
          <c:order val="0"/>
          <c:tx>
            <c:strRef>
              <c:f>'CARB Fig 4'!$D$1</c:f>
              <c:strCache>
                <c:ptCount val="1"/>
                <c:pt idx="0">
                  <c:v>ARB Monthly Average Credit Price</c:v>
                </c:pt>
              </c:strCache>
            </c:strRef>
          </c:tx>
          <c:spPr>
            <a:ln w="63500" cap="sq">
              <a:noFill/>
            </a:ln>
          </c:spPr>
          <c:marker>
            <c:symbol val="dash"/>
            <c:size val="9"/>
            <c:spPr>
              <a:solidFill>
                <a:schemeClr val="accent2"/>
              </a:solidFill>
              <a:ln w="12700">
                <a:solidFill>
                  <a:schemeClr val="accent2">
                    <a:shade val="95000"/>
                    <a:satMod val="105000"/>
                  </a:schemeClr>
                </a:solidFill>
              </a:ln>
            </c:spPr>
          </c:marker>
          <c:dPt>
            <c:idx val="12"/>
            <c:bubble3D val="0"/>
            <c:extLst>
              <c:ext xmlns:c16="http://schemas.microsoft.com/office/drawing/2014/chart" uri="{C3380CC4-5D6E-409C-BE32-E72D297353CC}">
                <c16:uniqueId val="{00000001-82C0-2A4A-996D-F4324013D4BA}"/>
              </c:ext>
            </c:extLst>
          </c:dPt>
          <c:cat>
            <c:multiLvlStrRef>
              <c:f>'CARB Fig 4'!$A$2:$B$136</c:f>
              <c:multiLvlStrCache>
                <c:ptCount val="135"/>
                <c:lvl>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pt idx="36">
                    <c:v>J</c:v>
                  </c:pt>
                  <c:pt idx="37">
                    <c:v>F</c:v>
                  </c:pt>
                  <c:pt idx="38">
                    <c:v>M</c:v>
                  </c:pt>
                  <c:pt idx="39">
                    <c:v>A</c:v>
                  </c:pt>
                  <c:pt idx="40">
                    <c:v>M</c:v>
                  </c:pt>
                  <c:pt idx="41">
                    <c:v>J</c:v>
                  </c:pt>
                  <c:pt idx="42">
                    <c:v>J</c:v>
                  </c:pt>
                  <c:pt idx="43">
                    <c:v>A</c:v>
                  </c:pt>
                  <c:pt idx="44">
                    <c:v>S</c:v>
                  </c:pt>
                  <c:pt idx="45">
                    <c:v>O</c:v>
                  </c:pt>
                  <c:pt idx="46">
                    <c:v>N</c:v>
                  </c:pt>
                  <c:pt idx="47">
                    <c:v>D</c:v>
                  </c:pt>
                  <c:pt idx="48">
                    <c:v>J</c:v>
                  </c:pt>
                  <c:pt idx="49">
                    <c:v>F</c:v>
                  </c:pt>
                  <c:pt idx="50">
                    <c:v>M</c:v>
                  </c:pt>
                  <c:pt idx="51">
                    <c:v>A</c:v>
                  </c:pt>
                  <c:pt idx="52">
                    <c:v>M</c:v>
                  </c:pt>
                  <c:pt idx="53">
                    <c:v>J</c:v>
                  </c:pt>
                  <c:pt idx="54">
                    <c:v>J</c:v>
                  </c:pt>
                  <c:pt idx="55">
                    <c:v>A</c:v>
                  </c:pt>
                  <c:pt idx="56">
                    <c:v>S</c:v>
                  </c:pt>
                  <c:pt idx="57">
                    <c:v>O</c:v>
                  </c:pt>
                  <c:pt idx="58">
                    <c:v>N</c:v>
                  </c:pt>
                  <c:pt idx="59">
                    <c:v>D</c:v>
                  </c:pt>
                  <c:pt idx="60">
                    <c:v>J</c:v>
                  </c:pt>
                  <c:pt idx="61">
                    <c:v>F</c:v>
                  </c:pt>
                  <c:pt idx="62">
                    <c:v>M</c:v>
                  </c:pt>
                  <c:pt idx="63">
                    <c:v>A</c:v>
                  </c:pt>
                  <c:pt idx="64">
                    <c:v>M</c:v>
                  </c:pt>
                  <c:pt idx="65">
                    <c:v>J</c:v>
                  </c:pt>
                  <c:pt idx="66">
                    <c:v>J</c:v>
                  </c:pt>
                  <c:pt idx="67">
                    <c:v>A</c:v>
                  </c:pt>
                  <c:pt idx="68">
                    <c:v>S</c:v>
                  </c:pt>
                  <c:pt idx="69">
                    <c:v>O</c:v>
                  </c:pt>
                  <c:pt idx="70">
                    <c:v>N</c:v>
                  </c:pt>
                  <c:pt idx="71">
                    <c:v>D</c:v>
                  </c:pt>
                  <c:pt idx="72">
                    <c:v>J</c:v>
                  </c:pt>
                  <c:pt idx="73">
                    <c:v>F</c:v>
                  </c:pt>
                  <c:pt idx="74">
                    <c:v>M</c:v>
                  </c:pt>
                  <c:pt idx="75">
                    <c:v>A</c:v>
                  </c:pt>
                  <c:pt idx="76">
                    <c:v>M</c:v>
                  </c:pt>
                  <c:pt idx="77">
                    <c:v>J</c:v>
                  </c:pt>
                  <c:pt idx="78">
                    <c:v>J</c:v>
                  </c:pt>
                  <c:pt idx="79">
                    <c:v>A</c:v>
                  </c:pt>
                  <c:pt idx="80">
                    <c:v>S</c:v>
                  </c:pt>
                  <c:pt idx="81">
                    <c:v>O</c:v>
                  </c:pt>
                  <c:pt idx="82">
                    <c:v>N</c:v>
                  </c:pt>
                  <c:pt idx="83">
                    <c:v>D</c:v>
                  </c:pt>
                  <c:pt idx="84">
                    <c:v>J</c:v>
                  </c:pt>
                  <c:pt idx="85">
                    <c:v>F</c:v>
                  </c:pt>
                  <c:pt idx="86">
                    <c:v>M</c:v>
                  </c:pt>
                  <c:pt idx="87">
                    <c:v>A</c:v>
                  </c:pt>
                  <c:pt idx="88">
                    <c:v>M</c:v>
                  </c:pt>
                  <c:pt idx="89">
                    <c:v>J</c:v>
                  </c:pt>
                  <c:pt idx="90">
                    <c:v>J</c:v>
                  </c:pt>
                  <c:pt idx="91">
                    <c:v>A</c:v>
                  </c:pt>
                  <c:pt idx="92">
                    <c:v>S</c:v>
                  </c:pt>
                  <c:pt idx="93">
                    <c:v>O</c:v>
                  </c:pt>
                  <c:pt idx="94">
                    <c:v>N</c:v>
                  </c:pt>
                  <c:pt idx="95">
                    <c:v>D</c:v>
                  </c:pt>
                  <c:pt idx="96">
                    <c:v>J</c:v>
                  </c:pt>
                  <c:pt idx="97">
                    <c:v>F</c:v>
                  </c:pt>
                  <c:pt idx="98">
                    <c:v>M</c:v>
                  </c:pt>
                  <c:pt idx="99">
                    <c:v>A</c:v>
                  </c:pt>
                  <c:pt idx="100">
                    <c:v>M</c:v>
                  </c:pt>
                  <c:pt idx="101">
                    <c:v>J</c:v>
                  </c:pt>
                  <c:pt idx="102">
                    <c:v>J</c:v>
                  </c:pt>
                  <c:pt idx="103">
                    <c:v>A</c:v>
                  </c:pt>
                  <c:pt idx="104">
                    <c:v>S</c:v>
                  </c:pt>
                  <c:pt idx="105">
                    <c:v>O</c:v>
                  </c:pt>
                  <c:pt idx="106">
                    <c:v>N</c:v>
                  </c:pt>
                  <c:pt idx="107">
                    <c:v>D</c:v>
                  </c:pt>
                  <c:pt idx="108">
                    <c:v>J</c:v>
                  </c:pt>
                  <c:pt idx="109">
                    <c:v>F</c:v>
                  </c:pt>
                  <c:pt idx="110">
                    <c:v>M</c:v>
                  </c:pt>
                  <c:pt idx="111">
                    <c:v>A</c:v>
                  </c:pt>
                  <c:pt idx="112">
                    <c:v>M</c:v>
                  </c:pt>
                  <c:pt idx="113">
                    <c:v>J</c:v>
                  </c:pt>
                  <c:pt idx="114">
                    <c:v>J</c:v>
                  </c:pt>
                  <c:pt idx="115">
                    <c:v>A</c:v>
                  </c:pt>
                  <c:pt idx="116">
                    <c:v>S</c:v>
                  </c:pt>
                  <c:pt idx="117">
                    <c:v>O</c:v>
                  </c:pt>
                  <c:pt idx="118">
                    <c:v>N</c:v>
                  </c:pt>
                  <c:pt idx="119">
                    <c:v>D</c:v>
                  </c:pt>
                  <c:pt idx="120">
                    <c:v>J</c:v>
                  </c:pt>
                  <c:pt idx="121">
                    <c:v>F</c:v>
                  </c:pt>
                  <c:pt idx="122">
                    <c:v>M</c:v>
                  </c:pt>
                  <c:pt idx="123">
                    <c:v>A</c:v>
                  </c:pt>
                  <c:pt idx="124">
                    <c:v>M</c:v>
                  </c:pt>
                  <c:pt idx="125">
                    <c:v>J</c:v>
                  </c:pt>
                  <c:pt idx="126">
                    <c:v>J</c:v>
                  </c:pt>
                  <c:pt idx="127">
                    <c:v>A</c:v>
                  </c:pt>
                  <c:pt idx="128">
                    <c:v>S</c:v>
                  </c:pt>
                  <c:pt idx="129">
                    <c:v>O</c:v>
                  </c:pt>
                  <c:pt idx="130">
                    <c:v>N</c:v>
                  </c:pt>
                  <c:pt idx="131">
                    <c:v>D</c:v>
                  </c:pt>
                  <c:pt idx="132">
                    <c:v>J</c:v>
                  </c:pt>
                  <c:pt idx="133">
                    <c:v>F</c:v>
                  </c:pt>
                  <c:pt idx="134">
                    <c:v>M</c:v>
                  </c:pt>
                </c:lvl>
                <c:lvl>
                  <c:pt idx="0">
                    <c:v>2013</c:v>
                  </c:pt>
                  <c:pt idx="12">
                    <c:v>2014</c:v>
                  </c:pt>
                  <c:pt idx="24">
                    <c:v>2015</c:v>
                  </c:pt>
                  <c:pt idx="36">
                    <c:v>2016</c:v>
                  </c:pt>
                  <c:pt idx="48">
                    <c:v>2017</c:v>
                  </c:pt>
                  <c:pt idx="60">
                    <c:v>2018</c:v>
                  </c:pt>
                  <c:pt idx="72">
                    <c:v>2019</c:v>
                  </c:pt>
                  <c:pt idx="84">
                    <c:v>2020</c:v>
                  </c:pt>
                  <c:pt idx="96">
                    <c:v>2021</c:v>
                  </c:pt>
                  <c:pt idx="108">
                    <c:v>2022</c:v>
                  </c:pt>
                  <c:pt idx="120">
                    <c:v>2023</c:v>
                  </c:pt>
                  <c:pt idx="132">
                    <c:v>2024</c:v>
                  </c:pt>
                </c:lvl>
              </c:multiLvlStrCache>
            </c:multiLvlStrRef>
          </c:cat>
          <c:val>
            <c:numRef>
              <c:f>'CARB Fig 4'!$D$2:$D$136</c:f>
              <c:numCache>
                <c:formatCode>"$"#,##0</c:formatCode>
                <c:ptCount val="135"/>
                <c:pt idx="0">
                  <c:v>22</c:v>
                </c:pt>
                <c:pt idx="1">
                  <c:v>27</c:v>
                </c:pt>
                <c:pt idx="2">
                  <c:v>34</c:v>
                </c:pt>
                <c:pt idx="3">
                  <c:v>35</c:v>
                </c:pt>
                <c:pt idx="4">
                  <c:v>45</c:v>
                </c:pt>
                <c:pt idx="5">
                  <c:v>51</c:v>
                </c:pt>
                <c:pt idx="6">
                  <c:v>58</c:v>
                </c:pt>
                <c:pt idx="7">
                  <c:v>67</c:v>
                </c:pt>
                <c:pt idx="8">
                  <c:v>54</c:v>
                </c:pt>
                <c:pt idx="9">
                  <c:v>63</c:v>
                </c:pt>
                <c:pt idx="10">
                  <c:v>71</c:v>
                </c:pt>
                <c:pt idx="11">
                  <c:v>79</c:v>
                </c:pt>
                <c:pt idx="12">
                  <c:v>51</c:v>
                </c:pt>
                <c:pt idx="13">
                  <c:v>48</c:v>
                </c:pt>
                <c:pt idx="14">
                  <c:v>54</c:v>
                </c:pt>
                <c:pt idx="15">
                  <c:v>44</c:v>
                </c:pt>
                <c:pt idx="16">
                  <c:v>33</c:v>
                </c:pt>
                <c:pt idx="17">
                  <c:v>42</c:v>
                </c:pt>
                <c:pt idx="18">
                  <c:v>28</c:v>
                </c:pt>
                <c:pt idx="19">
                  <c:v>29</c:v>
                </c:pt>
                <c:pt idx="20">
                  <c:v>26</c:v>
                </c:pt>
                <c:pt idx="21">
                  <c:v>26</c:v>
                </c:pt>
                <c:pt idx="22">
                  <c:v>26</c:v>
                </c:pt>
                <c:pt idx="23">
                  <c:v>26</c:v>
                </c:pt>
                <c:pt idx="24">
                  <c:v>25</c:v>
                </c:pt>
                <c:pt idx="25">
                  <c:v>24</c:v>
                </c:pt>
                <c:pt idx="26">
                  <c:v>23</c:v>
                </c:pt>
                <c:pt idx="27">
                  <c:v>22</c:v>
                </c:pt>
                <c:pt idx="28">
                  <c:v>22</c:v>
                </c:pt>
                <c:pt idx="29">
                  <c:v>28</c:v>
                </c:pt>
                <c:pt idx="30">
                  <c:v>44</c:v>
                </c:pt>
                <c:pt idx="31">
                  <c:v>57</c:v>
                </c:pt>
                <c:pt idx="32">
                  <c:v>64</c:v>
                </c:pt>
                <c:pt idx="33">
                  <c:v>60</c:v>
                </c:pt>
                <c:pt idx="34">
                  <c:v>86</c:v>
                </c:pt>
                <c:pt idx="35">
                  <c:v>96</c:v>
                </c:pt>
                <c:pt idx="36">
                  <c:v>105</c:v>
                </c:pt>
                <c:pt idx="37">
                  <c:v>122</c:v>
                </c:pt>
                <c:pt idx="38">
                  <c:v>116</c:v>
                </c:pt>
                <c:pt idx="39">
                  <c:v>119</c:v>
                </c:pt>
                <c:pt idx="40">
                  <c:v>119</c:v>
                </c:pt>
                <c:pt idx="41">
                  <c:v>112</c:v>
                </c:pt>
                <c:pt idx="42">
                  <c:v>92</c:v>
                </c:pt>
                <c:pt idx="43">
                  <c:v>75</c:v>
                </c:pt>
                <c:pt idx="44">
                  <c:v>98.4</c:v>
                </c:pt>
                <c:pt idx="45">
                  <c:v>89</c:v>
                </c:pt>
                <c:pt idx="46">
                  <c:v>100</c:v>
                </c:pt>
                <c:pt idx="47">
                  <c:v>89</c:v>
                </c:pt>
                <c:pt idx="48">
                  <c:v>90</c:v>
                </c:pt>
                <c:pt idx="49">
                  <c:v>93</c:v>
                </c:pt>
                <c:pt idx="50">
                  <c:v>93</c:v>
                </c:pt>
                <c:pt idx="51">
                  <c:v>87</c:v>
                </c:pt>
                <c:pt idx="52">
                  <c:v>80</c:v>
                </c:pt>
                <c:pt idx="53">
                  <c:v>77</c:v>
                </c:pt>
                <c:pt idx="54">
                  <c:v>76</c:v>
                </c:pt>
                <c:pt idx="55">
                  <c:v>85</c:v>
                </c:pt>
                <c:pt idx="56">
                  <c:v>88</c:v>
                </c:pt>
                <c:pt idx="57">
                  <c:v>91</c:v>
                </c:pt>
                <c:pt idx="58">
                  <c:v>94</c:v>
                </c:pt>
                <c:pt idx="59">
                  <c:v>101</c:v>
                </c:pt>
                <c:pt idx="60">
                  <c:v>115</c:v>
                </c:pt>
                <c:pt idx="61">
                  <c:v>137</c:v>
                </c:pt>
                <c:pt idx="62">
                  <c:v>122</c:v>
                </c:pt>
                <c:pt idx="63">
                  <c:v>129</c:v>
                </c:pt>
                <c:pt idx="64">
                  <c:v>140</c:v>
                </c:pt>
                <c:pt idx="65">
                  <c:v>154</c:v>
                </c:pt>
                <c:pt idx="66">
                  <c:v>169</c:v>
                </c:pt>
                <c:pt idx="67">
                  <c:v>179</c:v>
                </c:pt>
                <c:pt idx="68">
                  <c:v>171</c:v>
                </c:pt>
                <c:pt idx="69">
                  <c:v>181</c:v>
                </c:pt>
                <c:pt idx="70">
                  <c:v>177</c:v>
                </c:pt>
                <c:pt idx="71">
                  <c:v>183</c:v>
                </c:pt>
                <c:pt idx="72">
                  <c:v>190</c:v>
                </c:pt>
                <c:pt idx="73">
                  <c:v>186</c:v>
                </c:pt>
                <c:pt idx="74">
                  <c:v>188</c:v>
                </c:pt>
                <c:pt idx="75">
                  <c:v>180</c:v>
                </c:pt>
                <c:pt idx="76">
                  <c:v>185</c:v>
                </c:pt>
                <c:pt idx="77">
                  <c:v>190</c:v>
                </c:pt>
                <c:pt idx="78">
                  <c:v>193</c:v>
                </c:pt>
                <c:pt idx="79">
                  <c:v>194</c:v>
                </c:pt>
                <c:pt idx="80">
                  <c:v>195</c:v>
                </c:pt>
                <c:pt idx="81">
                  <c:v>195</c:v>
                </c:pt>
                <c:pt idx="82">
                  <c:v>195</c:v>
                </c:pt>
                <c:pt idx="83">
                  <c:v>197</c:v>
                </c:pt>
                <c:pt idx="84">
                  <c:v>200</c:v>
                </c:pt>
                <c:pt idx="85">
                  <c:v>206</c:v>
                </c:pt>
                <c:pt idx="86">
                  <c:v>199</c:v>
                </c:pt>
                <c:pt idx="87">
                  <c:v>198</c:v>
                </c:pt>
                <c:pt idx="88">
                  <c:v>195</c:v>
                </c:pt>
                <c:pt idx="89">
                  <c:v>202</c:v>
                </c:pt>
                <c:pt idx="90">
                  <c:v>199</c:v>
                </c:pt>
                <c:pt idx="91">
                  <c:v>196</c:v>
                </c:pt>
                <c:pt idx="92">
                  <c:v>196</c:v>
                </c:pt>
                <c:pt idx="93">
                  <c:v>198</c:v>
                </c:pt>
                <c:pt idx="94">
                  <c:v>196</c:v>
                </c:pt>
                <c:pt idx="95">
                  <c:v>199</c:v>
                </c:pt>
                <c:pt idx="96">
                  <c:v>199</c:v>
                </c:pt>
                <c:pt idx="97">
                  <c:v>197</c:v>
                </c:pt>
                <c:pt idx="98">
                  <c:v>198</c:v>
                </c:pt>
                <c:pt idx="99">
                  <c:v>192</c:v>
                </c:pt>
                <c:pt idx="100">
                  <c:v>190</c:v>
                </c:pt>
                <c:pt idx="101">
                  <c:v>190</c:v>
                </c:pt>
                <c:pt idx="102">
                  <c:v>188</c:v>
                </c:pt>
                <c:pt idx="103">
                  <c:v>185</c:v>
                </c:pt>
                <c:pt idx="104">
                  <c:v>183</c:v>
                </c:pt>
                <c:pt idx="105">
                  <c:v>182</c:v>
                </c:pt>
                <c:pt idx="106">
                  <c:v>174</c:v>
                </c:pt>
                <c:pt idx="107">
                  <c:v>172</c:v>
                </c:pt>
                <c:pt idx="108">
                  <c:v>167</c:v>
                </c:pt>
                <c:pt idx="109">
                  <c:v>163</c:v>
                </c:pt>
                <c:pt idx="110">
                  <c:v>158</c:v>
                </c:pt>
                <c:pt idx="111">
                  <c:v>153</c:v>
                </c:pt>
                <c:pt idx="112">
                  <c:v>125</c:v>
                </c:pt>
                <c:pt idx="113">
                  <c:v>113</c:v>
                </c:pt>
                <c:pt idx="114">
                  <c:v>117</c:v>
                </c:pt>
                <c:pt idx="115">
                  <c:v>97</c:v>
                </c:pt>
                <c:pt idx="116">
                  <c:v>102</c:v>
                </c:pt>
                <c:pt idx="117">
                  <c:v>106</c:v>
                </c:pt>
                <c:pt idx="118">
                  <c:v>81</c:v>
                </c:pt>
                <c:pt idx="119">
                  <c:v>86</c:v>
                </c:pt>
                <c:pt idx="120">
                  <c:v>81</c:v>
                </c:pt>
                <c:pt idx="121">
                  <c:v>71</c:v>
                </c:pt>
                <c:pt idx="122">
                  <c:v>73</c:v>
                </c:pt>
                <c:pt idx="123">
                  <c:v>74</c:v>
                </c:pt>
                <c:pt idx="124">
                  <c:v>81</c:v>
                </c:pt>
                <c:pt idx="125">
                  <c:v>79</c:v>
                </c:pt>
                <c:pt idx="126">
                  <c:v>75</c:v>
                </c:pt>
                <c:pt idx="127">
                  <c:v>77</c:v>
                </c:pt>
                <c:pt idx="128">
                  <c:v>73</c:v>
                </c:pt>
                <c:pt idx="129">
                  <c:v>76</c:v>
                </c:pt>
                <c:pt idx="130">
                  <c:v>70</c:v>
                </c:pt>
                <c:pt idx="131">
                  <c:v>73</c:v>
                </c:pt>
                <c:pt idx="132">
                  <c:v>69</c:v>
                </c:pt>
                <c:pt idx="133">
                  <c:v>62</c:v>
                </c:pt>
                <c:pt idx="134">
                  <c:v>66</c:v>
                </c:pt>
              </c:numCache>
            </c:numRef>
          </c:val>
          <c:smooth val="0"/>
          <c:extLst>
            <c:ext xmlns:c16="http://schemas.microsoft.com/office/drawing/2014/chart" uri="{C3380CC4-5D6E-409C-BE32-E72D297353CC}">
              <c16:uniqueId val="{00000002-82C0-2A4A-996D-F4324013D4BA}"/>
            </c:ext>
          </c:extLst>
        </c:ser>
        <c:ser>
          <c:idx val="0"/>
          <c:order val="2"/>
          <c:tx>
            <c:strRef>
              <c:f>'Fig E w ARGUS'!#REF!</c:f>
              <c:strCache>
                <c:ptCount val="1"/>
                <c:pt idx="0">
                  <c:v>#REF!</c:v>
                </c:pt>
              </c:strCache>
            </c:strRef>
          </c:tx>
          <c:spPr>
            <a:ln w="28575">
              <a:noFill/>
            </a:ln>
          </c:spPr>
          <c:marker>
            <c:symbol val="dash"/>
            <c:size val="9"/>
            <c:spPr>
              <a:solidFill>
                <a:schemeClr val="accent3"/>
              </a:solidFill>
              <a:ln w="12700">
                <a:solidFill>
                  <a:schemeClr val="accent3"/>
                </a:solidFill>
              </a:ln>
            </c:spPr>
          </c:marker>
          <c:cat>
            <c:multiLvlStrRef>
              <c:f>'CARB Fig 4'!$A$2:$B$136</c:f>
              <c:multiLvlStrCache>
                <c:ptCount val="135"/>
                <c:lvl>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pt idx="36">
                    <c:v>J</c:v>
                  </c:pt>
                  <c:pt idx="37">
                    <c:v>F</c:v>
                  </c:pt>
                  <c:pt idx="38">
                    <c:v>M</c:v>
                  </c:pt>
                  <c:pt idx="39">
                    <c:v>A</c:v>
                  </c:pt>
                  <c:pt idx="40">
                    <c:v>M</c:v>
                  </c:pt>
                  <c:pt idx="41">
                    <c:v>J</c:v>
                  </c:pt>
                  <c:pt idx="42">
                    <c:v>J</c:v>
                  </c:pt>
                  <c:pt idx="43">
                    <c:v>A</c:v>
                  </c:pt>
                  <c:pt idx="44">
                    <c:v>S</c:v>
                  </c:pt>
                  <c:pt idx="45">
                    <c:v>O</c:v>
                  </c:pt>
                  <c:pt idx="46">
                    <c:v>N</c:v>
                  </c:pt>
                  <c:pt idx="47">
                    <c:v>D</c:v>
                  </c:pt>
                  <c:pt idx="48">
                    <c:v>J</c:v>
                  </c:pt>
                  <c:pt idx="49">
                    <c:v>F</c:v>
                  </c:pt>
                  <c:pt idx="50">
                    <c:v>M</c:v>
                  </c:pt>
                  <c:pt idx="51">
                    <c:v>A</c:v>
                  </c:pt>
                  <c:pt idx="52">
                    <c:v>M</c:v>
                  </c:pt>
                  <c:pt idx="53">
                    <c:v>J</c:v>
                  </c:pt>
                  <c:pt idx="54">
                    <c:v>J</c:v>
                  </c:pt>
                  <c:pt idx="55">
                    <c:v>A</c:v>
                  </c:pt>
                  <c:pt idx="56">
                    <c:v>S</c:v>
                  </c:pt>
                  <c:pt idx="57">
                    <c:v>O</c:v>
                  </c:pt>
                  <c:pt idx="58">
                    <c:v>N</c:v>
                  </c:pt>
                  <c:pt idx="59">
                    <c:v>D</c:v>
                  </c:pt>
                  <c:pt idx="60">
                    <c:v>J</c:v>
                  </c:pt>
                  <c:pt idx="61">
                    <c:v>F</c:v>
                  </c:pt>
                  <c:pt idx="62">
                    <c:v>M</c:v>
                  </c:pt>
                  <c:pt idx="63">
                    <c:v>A</c:v>
                  </c:pt>
                  <c:pt idx="64">
                    <c:v>M</c:v>
                  </c:pt>
                  <c:pt idx="65">
                    <c:v>J</c:v>
                  </c:pt>
                  <c:pt idx="66">
                    <c:v>J</c:v>
                  </c:pt>
                  <c:pt idx="67">
                    <c:v>A</c:v>
                  </c:pt>
                  <c:pt idx="68">
                    <c:v>S</c:v>
                  </c:pt>
                  <c:pt idx="69">
                    <c:v>O</c:v>
                  </c:pt>
                  <c:pt idx="70">
                    <c:v>N</c:v>
                  </c:pt>
                  <c:pt idx="71">
                    <c:v>D</c:v>
                  </c:pt>
                  <c:pt idx="72">
                    <c:v>J</c:v>
                  </c:pt>
                  <c:pt idx="73">
                    <c:v>F</c:v>
                  </c:pt>
                  <c:pt idx="74">
                    <c:v>M</c:v>
                  </c:pt>
                  <c:pt idx="75">
                    <c:v>A</c:v>
                  </c:pt>
                  <c:pt idx="76">
                    <c:v>M</c:v>
                  </c:pt>
                  <c:pt idx="77">
                    <c:v>J</c:v>
                  </c:pt>
                  <c:pt idx="78">
                    <c:v>J</c:v>
                  </c:pt>
                  <c:pt idx="79">
                    <c:v>A</c:v>
                  </c:pt>
                  <c:pt idx="80">
                    <c:v>S</c:v>
                  </c:pt>
                  <c:pt idx="81">
                    <c:v>O</c:v>
                  </c:pt>
                  <c:pt idx="82">
                    <c:v>N</c:v>
                  </c:pt>
                  <c:pt idx="83">
                    <c:v>D</c:v>
                  </c:pt>
                  <c:pt idx="84">
                    <c:v>J</c:v>
                  </c:pt>
                  <c:pt idx="85">
                    <c:v>F</c:v>
                  </c:pt>
                  <c:pt idx="86">
                    <c:v>M</c:v>
                  </c:pt>
                  <c:pt idx="87">
                    <c:v>A</c:v>
                  </c:pt>
                  <c:pt idx="88">
                    <c:v>M</c:v>
                  </c:pt>
                  <c:pt idx="89">
                    <c:v>J</c:v>
                  </c:pt>
                  <c:pt idx="90">
                    <c:v>J</c:v>
                  </c:pt>
                  <c:pt idx="91">
                    <c:v>A</c:v>
                  </c:pt>
                  <c:pt idx="92">
                    <c:v>S</c:v>
                  </c:pt>
                  <c:pt idx="93">
                    <c:v>O</c:v>
                  </c:pt>
                  <c:pt idx="94">
                    <c:v>N</c:v>
                  </c:pt>
                  <c:pt idx="95">
                    <c:v>D</c:v>
                  </c:pt>
                  <c:pt idx="96">
                    <c:v>J</c:v>
                  </c:pt>
                  <c:pt idx="97">
                    <c:v>F</c:v>
                  </c:pt>
                  <c:pt idx="98">
                    <c:v>M</c:v>
                  </c:pt>
                  <c:pt idx="99">
                    <c:v>A</c:v>
                  </c:pt>
                  <c:pt idx="100">
                    <c:v>M</c:v>
                  </c:pt>
                  <c:pt idx="101">
                    <c:v>J</c:v>
                  </c:pt>
                  <c:pt idx="102">
                    <c:v>J</c:v>
                  </c:pt>
                  <c:pt idx="103">
                    <c:v>A</c:v>
                  </c:pt>
                  <c:pt idx="104">
                    <c:v>S</c:v>
                  </c:pt>
                  <c:pt idx="105">
                    <c:v>O</c:v>
                  </c:pt>
                  <c:pt idx="106">
                    <c:v>N</c:v>
                  </c:pt>
                  <c:pt idx="107">
                    <c:v>D</c:v>
                  </c:pt>
                  <c:pt idx="108">
                    <c:v>J</c:v>
                  </c:pt>
                  <c:pt idx="109">
                    <c:v>F</c:v>
                  </c:pt>
                  <c:pt idx="110">
                    <c:v>M</c:v>
                  </c:pt>
                  <c:pt idx="111">
                    <c:v>A</c:v>
                  </c:pt>
                  <c:pt idx="112">
                    <c:v>M</c:v>
                  </c:pt>
                  <c:pt idx="113">
                    <c:v>J</c:v>
                  </c:pt>
                  <c:pt idx="114">
                    <c:v>J</c:v>
                  </c:pt>
                  <c:pt idx="115">
                    <c:v>A</c:v>
                  </c:pt>
                  <c:pt idx="116">
                    <c:v>S</c:v>
                  </c:pt>
                  <c:pt idx="117">
                    <c:v>O</c:v>
                  </c:pt>
                  <c:pt idx="118">
                    <c:v>N</c:v>
                  </c:pt>
                  <c:pt idx="119">
                    <c:v>D</c:v>
                  </c:pt>
                  <c:pt idx="120">
                    <c:v>J</c:v>
                  </c:pt>
                  <c:pt idx="121">
                    <c:v>F</c:v>
                  </c:pt>
                  <c:pt idx="122">
                    <c:v>M</c:v>
                  </c:pt>
                  <c:pt idx="123">
                    <c:v>A</c:v>
                  </c:pt>
                  <c:pt idx="124">
                    <c:v>M</c:v>
                  </c:pt>
                  <c:pt idx="125">
                    <c:v>J</c:v>
                  </c:pt>
                  <c:pt idx="126">
                    <c:v>J</c:v>
                  </c:pt>
                  <c:pt idx="127">
                    <c:v>A</c:v>
                  </c:pt>
                  <c:pt idx="128">
                    <c:v>S</c:v>
                  </c:pt>
                  <c:pt idx="129">
                    <c:v>O</c:v>
                  </c:pt>
                  <c:pt idx="130">
                    <c:v>N</c:v>
                  </c:pt>
                  <c:pt idx="131">
                    <c:v>D</c:v>
                  </c:pt>
                  <c:pt idx="132">
                    <c:v>J</c:v>
                  </c:pt>
                  <c:pt idx="133">
                    <c:v>F</c:v>
                  </c:pt>
                  <c:pt idx="134">
                    <c:v>M</c:v>
                  </c:pt>
                </c:lvl>
                <c:lvl>
                  <c:pt idx="0">
                    <c:v>2013</c:v>
                  </c:pt>
                  <c:pt idx="12">
                    <c:v>2014</c:v>
                  </c:pt>
                  <c:pt idx="24">
                    <c:v>2015</c:v>
                  </c:pt>
                  <c:pt idx="36">
                    <c:v>2016</c:v>
                  </c:pt>
                  <c:pt idx="48">
                    <c:v>2017</c:v>
                  </c:pt>
                  <c:pt idx="60">
                    <c:v>2018</c:v>
                  </c:pt>
                  <c:pt idx="72">
                    <c:v>2019</c:v>
                  </c:pt>
                  <c:pt idx="84">
                    <c:v>2020</c:v>
                  </c:pt>
                  <c:pt idx="96">
                    <c:v>2021</c:v>
                  </c:pt>
                  <c:pt idx="108">
                    <c:v>2022</c:v>
                  </c:pt>
                  <c:pt idx="120">
                    <c:v>2023</c:v>
                  </c:pt>
                  <c:pt idx="132">
                    <c:v>2024</c:v>
                  </c:pt>
                </c:lvl>
              </c:multiLvlStrCache>
            </c:multiLvlStrRef>
          </c:cat>
          <c:val>
            <c:numRef>
              <c:f>'Fig E w ARGUS'!#REF!</c:f>
              <c:numCache>
                <c:formatCode>General</c:formatCode>
                <c:ptCount val="1"/>
                <c:pt idx="0">
                  <c:v>1</c:v>
                </c:pt>
              </c:numCache>
            </c:numRef>
          </c:val>
          <c:smooth val="0"/>
          <c:extLst>
            <c:ext xmlns:c16="http://schemas.microsoft.com/office/drawing/2014/chart" uri="{C3380CC4-5D6E-409C-BE32-E72D297353CC}">
              <c16:uniqueId val="{00000003-82C0-2A4A-996D-F4324013D4BA}"/>
            </c:ext>
          </c:extLst>
        </c:ser>
        <c:ser>
          <c:idx val="3"/>
          <c:order val="3"/>
          <c:tx>
            <c:strRef>
              <c:f>'Fig E w ARGUS'!#REF!</c:f>
              <c:strCache>
                <c:ptCount val="1"/>
                <c:pt idx="0">
                  <c:v>#REF!</c:v>
                </c:pt>
              </c:strCache>
            </c:strRef>
          </c:tx>
          <c:spPr>
            <a:ln w="28575">
              <a:noFill/>
            </a:ln>
          </c:spPr>
          <c:marker>
            <c:symbol val="dash"/>
            <c:size val="9"/>
            <c:spPr>
              <a:solidFill>
                <a:schemeClr val="accent4"/>
              </a:solidFill>
              <a:ln w="12700"/>
            </c:spPr>
          </c:marker>
          <c:cat>
            <c:multiLvlStrRef>
              <c:f>'CARB Fig 4'!$A$2:$B$136</c:f>
              <c:multiLvlStrCache>
                <c:ptCount val="135"/>
                <c:lvl>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pt idx="24">
                    <c:v>J</c:v>
                  </c:pt>
                  <c:pt idx="25">
                    <c:v>F</c:v>
                  </c:pt>
                  <c:pt idx="26">
                    <c:v>M</c:v>
                  </c:pt>
                  <c:pt idx="27">
                    <c:v>A</c:v>
                  </c:pt>
                  <c:pt idx="28">
                    <c:v>M</c:v>
                  </c:pt>
                  <c:pt idx="29">
                    <c:v>J</c:v>
                  </c:pt>
                  <c:pt idx="30">
                    <c:v>J</c:v>
                  </c:pt>
                  <c:pt idx="31">
                    <c:v>A</c:v>
                  </c:pt>
                  <c:pt idx="32">
                    <c:v>S</c:v>
                  </c:pt>
                  <c:pt idx="33">
                    <c:v>O</c:v>
                  </c:pt>
                  <c:pt idx="34">
                    <c:v>N</c:v>
                  </c:pt>
                  <c:pt idx="35">
                    <c:v>D</c:v>
                  </c:pt>
                  <c:pt idx="36">
                    <c:v>J</c:v>
                  </c:pt>
                  <c:pt idx="37">
                    <c:v>F</c:v>
                  </c:pt>
                  <c:pt idx="38">
                    <c:v>M</c:v>
                  </c:pt>
                  <c:pt idx="39">
                    <c:v>A</c:v>
                  </c:pt>
                  <c:pt idx="40">
                    <c:v>M</c:v>
                  </c:pt>
                  <c:pt idx="41">
                    <c:v>J</c:v>
                  </c:pt>
                  <c:pt idx="42">
                    <c:v>J</c:v>
                  </c:pt>
                  <c:pt idx="43">
                    <c:v>A</c:v>
                  </c:pt>
                  <c:pt idx="44">
                    <c:v>S</c:v>
                  </c:pt>
                  <c:pt idx="45">
                    <c:v>O</c:v>
                  </c:pt>
                  <c:pt idx="46">
                    <c:v>N</c:v>
                  </c:pt>
                  <c:pt idx="47">
                    <c:v>D</c:v>
                  </c:pt>
                  <c:pt idx="48">
                    <c:v>J</c:v>
                  </c:pt>
                  <c:pt idx="49">
                    <c:v>F</c:v>
                  </c:pt>
                  <c:pt idx="50">
                    <c:v>M</c:v>
                  </c:pt>
                  <c:pt idx="51">
                    <c:v>A</c:v>
                  </c:pt>
                  <c:pt idx="52">
                    <c:v>M</c:v>
                  </c:pt>
                  <c:pt idx="53">
                    <c:v>J</c:v>
                  </c:pt>
                  <c:pt idx="54">
                    <c:v>J</c:v>
                  </c:pt>
                  <c:pt idx="55">
                    <c:v>A</c:v>
                  </c:pt>
                  <c:pt idx="56">
                    <c:v>S</c:v>
                  </c:pt>
                  <c:pt idx="57">
                    <c:v>O</c:v>
                  </c:pt>
                  <c:pt idx="58">
                    <c:v>N</c:v>
                  </c:pt>
                  <c:pt idx="59">
                    <c:v>D</c:v>
                  </c:pt>
                  <c:pt idx="60">
                    <c:v>J</c:v>
                  </c:pt>
                  <c:pt idx="61">
                    <c:v>F</c:v>
                  </c:pt>
                  <c:pt idx="62">
                    <c:v>M</c:v>
                  </c:pt>
                  <c:pt idx="63">
                    <c:v>A</c:v>
                  </c:pt>
                  <c:pt idx="64">
                    <c:v>M</c:v>
                  </c:pt>
                  <c:pt idx="65">
                    <c:v>J</c:v>
                  </c:pt>
                  <c:pt idx="66">
                    <c:v>J</c:v>
                  </c:pt>
                  <c:pt idx="67">
                    <c:v>A</c:v>
                  </c:pt>
                  <c:pt idx="68">
                    <c:v>S</c:v>
                  </c:pt>
                  <c:pt idx="69">
                    <c:v>O</c:v>
                  </c:pt>
                  <c:pt idx="70">
                    <c:v>N</c:v>
                  </c:pt>
                  <c:pt idx="71">
                    <c:v>D</c:v>
                  </c:pt>
                  <c:pt idx="72">
                    <c:v>J</c:v>
                  </c:pt>
                  <c:pt idx="73">
                    <c:v>F</c:v>
                  </c:pt>
                  <c:pt idx="74">
                    <c:v>M</c:v>
                  </c:pt>
                  <c:pt idx="75">
                    <c:v>A</c:v>
                  </c:pt>
                  <c:pt idx="76">
                    <c:v>M</c:v>
                  </c:pt>
                  <c:pt idx="77">
                    <c:v>J</c:v>
                  </c:pt>
                  <c:pt idx="78">
                    <c:v>J</c:v>
                  </c:pt>
                  <c:pt idx="79">
                    <c:v>A</c:v>
                  </c:pt>
                  <c:pt idx="80">
                    <c:v>S</c:v>
                  </c:pt>
                  <c:pt idx="81">
                    <c:v>O</c:v>
                  </c:pt>
                  <c:pt idx="82">
                    <c:v>N</c:v>
                  </c:pt>
                  <c:pt idx="83">
                    <c:v>D</c:v>
                  </c:pt>
                  <c:pt idx="84">
                    <c:v>J</c:v>
                  </c:pt>
                  <c:pt idx="85">
                    <c:v>F</c:v>
                  </c:pt>
                  <c:pt idx="86">
                    <c:v>M</c:v>
                  </c:pt>
                  <c:pt idx="87">
                    <c:v>A</c:v>
                  </c:pt>
                  <c:pt idx="88">
                    <c:v>M</c:v>
                  </c:pt>
                  <c:pt idx="89">
                    <c:v>J</c:v>
                  </c:pt>
                  <c:pt idx="90">
                    <c:v>J</c:v>
                  </c:pt>
                  <c:pt idx="91">
                    <c:v>A</c:v>
                  </c:pt>
                  <c:pt idx="92">
                    <c:v>S</c:v>
                  </c:pt>
                  <c:pt idx="93">
                    <c:v>O</c:v>
                  </c:pt>
                  <c:pt idx="94">
                    <c:v>N</c:v>
                  </c:pt>
                  <c:pt idx="95">
                    <c:v>D</c:v>
                  </c:pt>
                  <c:pt idx="96">
                    <c:v>J</c:v>
                  </c:pt>
                  <c:pt idx="97">
                    <c:v>F</c:v>
                  </c:pt>
                  <c:pt idx="98">
                    <c:v>M</c:v>
                  </c:pt>
                  <c:pt idx="99">
                    <c:v>A</c:v>
                  </c:pt>
                  <c:pt idx="100">
                    <c:v>M</c:v>
                  </c:pt>
                  <c:pt idx="101">
                    <c:v>J</c:v>
                  </c:pt>
                  <c:pt idx="102">
                    <c:v>J</c:v>
                  </c:pt>
                  <c:pt idx="103">
                    <c:v>A</c:v>
                  </c:pt>
                  <c:pt idx="104">
                    <c:v>S</c:v>
                  </c:pt>
                  <c:pt idx="105">
                    <c:v>O</c:v>
                  </c:pt>
                  <c:pt idx="106">
                    <c:v>N</c:v>
                  </c:pt>
                  <c:pt idx="107">
                    <c:v>D</c:v>
                  </c:pt>
                  <c:pt idx="108">
                    <c:v>J</c:v>
                  </c:pt>
                  <c:pt idx="109">
                    <c:v>F</c:v>
                  </c:pt>
                  <c:pt idx="110">
                    <c:v>M</c:v>
                  </c:pt>
                  <c:pt idx="111">
                    <c:v>A</c:v>
                  </c:pt>
                  <c:pt idx="112">
                    <c:v>M</c:v>
                  </c:pt>
                  <c:pt idx="113">
                    <c:v>J</c:v>
                  </c:pt>
                  <c:pt idx="114">
                    <c:v>J</c:v>
                  </c:pt>
                  <c:pt idx="115">
                    <c:v>A</c:v>
                  </c:pt>
                  <c:pt idx="116">
                    <c:v>S</c:v>
                  </c:pt>
                  <c:pt idx="117">
                    <c:v>O</c:v>
                  </c:pt>
                  <c:pt idx="118">
                    <c:v>N</c:v>
                  </c:pt>
                  <c:pt idx="119">
                    <c:v>D</c:v>
                  </c:pt>
                  <c:pt idx="120">
                    <c:v>J</c:v>
                  </c:pt>
                  <c:pt idx="121">
                    <c:v>F</c:v>
                  </c:pt>
                  <c:pt idx="122">
                    <c:v>M</c:v>
                  </c:pt>
                  <c:pt idx="123">
                    <c:v>A</c:v>
                  </c:pt>
                  <c:pt idx="124">
                    <c:v>M</c:v>
                  </c:pt>
                  <c:pt idx="125">
                    <c:v>J</c:v>
                  </c:pt>
                  <c:pt idx="126">
                    <c:v>J</c:v>
                  </c:pt>
                  <c:pt idx="127">
                    <c:v>A</c:v>
                  </c:pt>
                  <c:pt idx="128">
                    <c:v>S</c:v>
                  </c:pt>
                  <c:pt idx="129">
                    <c:v>O</c:v>
                  </c:pt>
                  <c:pt idx="130">
                    <c:v>N</c:v>
                  </c:pt>
                  <c:pt idx="131">
                    <c:v>D</c:v>
                  </c:pt>
                  <c:pt idx="132">
                    <c:v>J</c:v>
                  </c:pt>
                  <c:pt idx="133">
                    <c:v>F</c:v>
                  </c:pt>
                  <c:pt idx="134">
                    <c:v>M</c:v>
                  </c:pt>
                </c:lvl>
                <c:lvl>
                  <c:pt idx="0">
                    <c:v>2013</c:v>
                  </c:pt>
                  <c:pt idx="12">
                    <c:v>2014</c:v>
                  </c:pt>
                  <c:pt idx="24">
                    <c:v>2015</c:v>
                  </c:pt>
                  <c:pt idx="36">
                    <c:v>2016</c:v>
                  </c:pt>
                  <c:pt idx="48">
                    <c:v>2017</c:v>
                  </c:pt>
                  <c:pt idx="60">
                    <c:v>2018</c:v>
                  </c:pt>
                  <c:pt idx="72">
                    <c:v>2019</c:v>
                  </c:pt>
                  <c:pt idx="84">
                    <c:v>2020</c:v>
                  </c:pt>
                  <c:pt idx="96">
                    <c:v>2021</c:v>
                  </c:pt>
                  <c:pt idx="108">
                    <c:v>2022</c:v>
                  </c:pt>
                  <c:pt idx="120">
                    <c:v>2023</c:v>
                  </c:pt>
                  <c:pt idx="132">
                    <c:v>2024</c:v>
                  </c:pt>
                </c:lvl>
              </c:multiLvlStrCache>
            </c:multiLvlStrRef>
          </c:cat>
          <c:val>
            <c:numRef>
              <c:f>'Fig E w ARGUS'!#REF!</c:f>
              <c:numCache>
                <c:formatCode>General</c:formatCode>
                <c:ptCount val="1"/>
                <c:pt idx="0">
                  <c:v>1</c:v>
                </c:pt>
              </c:numCache>
            </c:numRef>
          </c:val>
          <c:smooth val="0"/>
          <c:extLst>
            <c:ext xmlns:c16="http://schemas.microsoft.com/office/drawing/2014/chart" uri="{C3380CC4-5D6E-409C-BE32-E72D297353CC}">
              <c16:uniqueId val="{00000004-82C0-2A4A-996D-F4324013D4BA}"/>
            </c:ext>
          </c:extLst>
        </c:ser>
        <c:dLbls>
          <c:showLegendKey val="0"/>
          <c:showVal val="0"/>
          <c:showCatName val="0"/>
          <c:showSerName val="0"/>
          <c:showPercent val="0"/>
          <c:showBubbleSize val="0"/>
        </c:dLbls>
        <c:marker val="1"/>
        <c:smooth val="0"/>
        <c:axId val="47904640"/>
        <c:axId val="48173056"/>
      </c:lineChart>
      <c:catAx>
        <c:axId val="47904640"/>
        <c:scaling>
          <c:orientation val="minMax"/>
        </c:scaling>
        <c:delete val="0"/>
        <c:axPos val="b"/>
        <c:numFmt formatCode="General" sourceLinked="0"/>
        <c:majorTickMark val="out"/>
        <c:minorTickMark val="none"/>
        <c:tickLblPos val="low"/>
        <c:txPr>
          <a:bodyPr rot="0" vert="horz"/>
          <a:lstStyle/>
          <a:p>
            <a:pPr>
              <a:defRPr sz="1200"/>
            </a:pPr>
            <a:endParaRPr lang="en-US"/>
          </a:p>
        </c:txPr>
        <c:crossAx val="48173056"/>
        <c:crosses val="autoZero"/>
        <c:auto val="0"/>
        <c:lblAlgn val="ctr"/>
        <c:lblOffset val="100"/>
        <c:tickLblSkip val="1"/>
        <c:noMultiLvlLbl val="1"/>
      </c:catAx>
      <c:valAx>
        <c:axId val="48173056"/>
        <c:scaling>
          <c:orientation val="minMax"/>
        </c:scaling>
        <c:delete val="0"/>
        <c:axPos val="l"/>
        <c:majorGridlines/>
        <c:title>
          <c:tx>
            <c:rich>
              <a:bodyPr rot="-5400000" vert="horz"/>
              <a:lstStyle/>
              <a:p>
                <a:pPr>
                  <a:defRPr sz="1400">
                    <a:solidFill>
                      <a:schemeClr val="accent2">
                        <a:lumMod val="75000"/>
                      </a:schemeClr>
                    </a:solidFill>
                  </a:defRPr>
                </a:pPr>
                <a:r>
                  <a:rPr lang="en-US" sz="1400">
                    <a:solidFill>
                      <a:schemeClr val="accent2">
                        <a:lumMod val="75000"/>
                      </a:schemeClr>
                    </a:solidFill>
                  </a:rPr>
                  <a:t>Credit Price  ($/Metric  Ton)</a:t>
                </a:r>
              </a:p>
            </c:rich>
          </c:tx>
          <c:overlay val="0"/>
        </c:title>
        <c:numFmt formatCode="&quot;$&quot;#,##0" sourceLinked="1"/>
        <c:majorTickMark val="out"/>
        <c:minorTickMark val="none"/>
        <c:tickLblPos val="nextTo"/>
        <c:txPr>
          <a:bodyPr/>
          <a:lstStyle/>
          <a:p>
            <a:pPr>
              <a:defRPr>
                <a:solidFill>
                  <a:schemeClr val="accent2">
                    <a:lumMod val="75000"/>
                  </a:schemeClr>
                </a:solidFill>
              </a:defRPr>
            </a:pPr>
            <a:endParaRPr lang="en-US"/>
          </a:p>
        </c:txPr>
        <c:crossAx val="47904640"/>
        <c:crosses val="autoZero"/>
        <c:crossBetween val="between"/>
      </c:valAx>
      <c:valAx>
        <c:axId val="48174976"/>
        <c:scaling>
          <c:orientation val="minMax"/>
        </c:scaling>
        <c:delete val="0"/>
        <c:axPos val="r"/>
        <c:title>
          <c:tx>
            <c:rich>
              <a:bodyPr rot="-5400000" vert="horz"/>
              <a:lstStyle/>
              <a:p>
                <a:pPr>
                  <a:defRPr sz="1400">
                    <a:solidFill>
                      <a:schemeClr val="tx2"/>
                    </a:solidFill>
                  </a:defRPr>
                </a:pPr>
                <a:r>
                  <a:rPr lang="en-US" sz="1400">
                    <a:solidFill>
                      <a:schemeClr val="tx2"/>
                    </a:solidFill>
                  </a:rPr>
                  <a:t>Volume Transacted (metric tons CO</a:t>
                </a:r>
                <a:r>
                  <a:rPr lang="en-US" sz="1400" baseline="-25000">
                    <a:solidFill>
                      <a:schemeClr val="tx2"/>
                    </a:solidFill>
                  </a:rPr>
                  <a:t>2</a:t>
                </a:r>
                <a:r>
                  <a:rPr lang="en-US" sz="1400">
                    <a:solidFill>
                      <a:schemeClr val="tx2"/>
                    </a:solidFill>
                  </a:rPr>
                  <a:t>e)</a:t>
                </a:r>
              </a:p>
            </c:rich>
          </c:tx>
          <c:layout>
            <c:manualLayout>
              <c:xMode val="edge"/>
              <c:yMode val="edge"/>
              <c:x val="0.96528777024020362"/>
              <c:y val="0.17040277372735815"/>
            </c:manualLayout>
          </c:layout>
          <c:overlay val="0"/>
        </c:title>
        <c:numFmt formatCode="#,##0" sourceLinked="0"/>
        <c:majorTickMark val="out"/>
        <c:minorTickMark val="none"/>
        <c:tickLblPos val="nextTo"/>
        <c:txPr>
          <a:bodyPr/>
          <a:lstStyle/>
          <a:p>
            <a:pPr>
              <a:defRPr>
                <a:solidFill>
                  <a:schemeClr val="tx2"/>
                </a:solidFill>
              </a:defRPr>
            </a:pPr>
            <a:endParaRPr lang="en-US"/>
          </a:p>
        </c:txPr>
        <c:crossAx val="48185344"/>
        <c:crosses val="max"/>
        <c:crossBetween val="between"/>
      </c:valAx>
      <c:catAx>
        <c:axId val="48185344"/>
        <c:scaling>
          <c:orientation val="minMax"/>
        </c:scaling>
        <c:delete val="1"/>
        <c:axPos val="b"/>
        <c:numFmt formatCode="General" sourceLinked="1"/>
        <c:majorTickMark val="out"/>
        <c:minorTickMark val="none"/>
        <c:tickLblPos val="nextTo"/>
        <c:crossAx val="48174976"/>
        <c:crosses val="autoZero"/>
        <c:auto val="1"/>
        <c:lblAlgn val="ctr"/>
        <c:lblOffset val="100"/>
        <c:noMultiLvlLbl val="1"/>
      </c:catAx>
    </c:plotArea>
    <c:legend>
      <c:legendPos val="r"/>
      <c:legendEntry>
        <c:idx val="2"/>
        <c:delete val="1"/>
      </c:legendEntry>
      <c:legendEntry>
        <c:idx val="3"/>
        <c:delete val="1"/>
      </c:legendEntry>
      <c:layout>
        <c:manualLayout>
          <c:xMode val="edge"/>
          <c:yMode val="edge"/>
          <c:x val="0.19599533359338533"/>
          <c:y val="3.576788675864763E-2"/>
          <c:w val="0.30408028541455245"/>
          <c:h val="0.20639229140425372"/>
        </c:manualLayout>
      </c:layout>
      <c:overlay val="0"/>
      <c:spPr>
        <a:solidFill>
          <a:schemeClr val="bg1"/>
        </a:solidFill>
        <a:ln>
          <a:solidFill>
            <a:sysClr val="windowText" lastClr="000000"/>
          </a:solidFill>
        </a:ln>
      </c:spPr>
      <c:txPr>
        <a:bodyPr/>
        <a:lstStyle/>
        <a:p>
          <a:pPr>
            <a:defRPr sz="1400"/>
          </a:pPr>
          <a:endParaRPr lang="en-US"/>
        </a:p>
      </c:txPr>
    </c:legend>
    <c:plotVisOnly val="1"/>
    <c:dispBlanksAs val="gap"/>
    <c:showDLblsOverMax val="0"/>
  </c:chart>
  <c:txPr>
    <a:bodyPr/>
    <a:lstStyle/>
    <a:p>
      <a:pPr>
        <a:defRPr sz="1200"/>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Analysis!$A$94</c:f>
              <c:strCache>
                <c:ptCount val="1"/>
                <c:pt idx="0">
                  <c:v>Credit price ($/credit, 2023 USD)</c:v>
                </c:pt>
              </c:strCache>
            </c:strRef>
          </c:tx>
          <c:spPr>
            <a:ln w="50800" cap="rnd">
              <a:solidFill>
                <a:schemeClr val="accent1"/>
              </a:solidFill>
              <a:round/>
            </a:ln>
            <a:effectLst/>
          </c:spPr>
          <c:marker>
            <c:symbol val="none"/>
          </c:marker>
          <c:cat>
            <c:numRef>
              <c:f>Analysis!$B$91:$BA$91</c:f>
              <c:numCache>
                <c:formatCode>General</c:formatCode>
                <c:ptCount val="52"/>
                <c:pt idx="0">
                  <c:v>2011</c:v>
                </c:pt>
                <c:pt idx="4">
                  <c:v>2012</c:v>
                </c:pt>
                <c:pt idx="8">
                  <c:v>2013</c:v>
                </c:pt>
                <c:pt idx="12">
                  <c:v>2014</c:v>
                </c:pt>
                <c:pt idx="16">
                  <c:v>2015</c:v>
                </c:pt>
                <c:pt idx="20">
                  <c:v>2016</c:v>
                </c:pt>
                <c:pt idx="24">
                  <c:v>2017</c:v>
                </c:pt>
                <c:pt idx="28">
                  <c:v>2018</c:v>
                </c:pt>
                <c:pt idx="32">
                  <c:v>2019</c:v>
                </c:pt>
                <c:pt idx="36">
                  <c:v>2020</c:v>
                </c:pt>
                <c:pt idx="40">
                  <c:v>2021</c:v>
                </c:pt>
                <c:pt idx="44">
                  <c:v>2022</c:v>
                </c:pt>
                <c:pt idx="48">
                  <c:v>2023</c:v>
                </c:pt>
              </c:numCache>
            </c:numRef>
          </c:cat>
          <c:val>
            <c:numRef>
              <c:f>Analysis!$B$94:$BA$94</c:f>
              <c:numCache>
                <c:formatCode>General</c:formatCode>
                <c:ptCount val="52"/>
                <c:pt idx="8" formatCode="_(&quot;$&quot;* #,##0.00_);_(&quot;$&quot;* \(#,##0.00\);_(&quot;$&quot;* &quot;-&quot;??_);_(@_)">
                  <c:v>37.924034334763945</c:v>
                </c:pt>
                <c:pt idx="9" formatCode="_(&quot;$&quot;* #,##0.00_);_(&quot;$&quot;* \(#,##0.00\);_(&quot;$&quot;* &quot;-&quot;??_);_(@_)">
                  <c:v>57.449279734840438</c:v>
                </c:pt>
                <c:pt idx="10" formatCode="_(&quot;$&quot;* #,##0.00_);_(&quot;$&quot;* \(#,##0.00\);_(&quot;$&quot;* &quot;-&quot;??_);_(@_)">
                  <c:v>74.583822706167751</c:v>
                </c:pt>
                <c:pt idx="11" formatCode="_(&quot;$&quot;* #,##0.00_);_(&quot;$&quot;* \(#,##0.00\);_(&quot;$&quot;* &quot;-&quot;??_);_(@_)">
                  <c:v>91.322818311874087</c:v>
                </c:pt>
                <c:pt idx="12" formatCode="_(&quot;$&quot;* #,##0.00_);_(&quot;$&quot;* \(#,##0.00\);_(&quot;$&quot;* &quot;-&quot;??_);_(@_)">
                  <c:v>66.088214436598463</c:v>
                </c:pt>
                <c:pt idx="13" formatCode="_(&quot;$&quot;* #,##0.00_);_(&quot;$&quot;* \(#,##0.00\);_(&quot;$&quot;* &quot;-&quot;??_);_(@_)">
                  <c:v>52.828907240177436</c:v>
                </c:pt>
                <c:pt idx="14" formatCode="_(&quot;$&quot;* #,##0.00_);_(&quot;$&quot;* \(#,##0.00\);_(&quot;$&quot;* &quot;-&quot;??_);_(@_)">
                  <c:v>35.455093514662593</c:v>
                </c:pt>
                <c:pt idx="15" formatCode="_(&quot;$&quot;* #,##0.00_);_(&quot;$&quot;* \(#,##0.00\);_(&quot;$&quot;* &quot;-&quot;??_);_(@_)">
                  <c:v>33.469370511195606</c:v>
                </c:pt>
                <c:pt idx="16" formatCode="_(&quot;$&quot;* #,##0.00_);_(&quot;$&quot;* \(#,##0.00\);_(&quot;$&quot;* &quot;-&quot;??_);_(@_)">
                  <c:v>31.069347160202234</c:v>
                </c:pt>
                <c:pt idx="17" formatCode="_(&quot;$&quot;* #,##0.00_);_(&quot;$&quot;* \(#,##0.00\);_(&quot;$&quot;* &quot;-&quot;??_);_(@_)">
                  <c:v>30.736604041749942</c:v>
                </c:pt>
                <c:pt idx="18" formatCode="_(&quot;$&quot;* #,##0.00_);_(&quot;$&quot;* \(#,##0.00\);_(&quot;$&quot;* &quot;-&quot;??_);_(@_)">
                  <c:v>68.7704256739177</c:v>
                </c:pt>
                <c:pt idx="19" formatCode="_(&quot;$&quot;* #,##0.00_);_(&quot;$&quot;* \(#,##0.00\);_(&quot;$&quot;* &quot;-&quot;??_);_(@_)">
                  <c:v>114.43819106350752</c:v>
                </c:pt>
                <c:pt idx="20" formatCode="_(&quot;$&quot;* #,##0.00_);_(&quot;$&quot;* \(#,##0.00\);_(&quot;$&quot;* &quot;-&quot;??_);_(@_)">
                  <c:v>145.49623372395834</c:v>
                </c:pt>
                <c:pt idx="21" formatCode="_(&quot;$&quot;* #,##0.00_);_(&quot;$&quot;* \(#,##0.00\);_(&quot;$&quot;* &quot;-&quot;??_);_(@_)">
                  <c:v>147.02881331916402</c:v>
                </c:pt>
                <c:pt idx="22" formatCode="_(&quot;$&quot;* #,##0.00_);_(&quot;$&quot;* \(#,##0.00\);_(&quot;$&quot;* &quot;-&quot;??_);_(@_)">
                  <c:v>118.25446913322185</c:v>
                </c:pt>
                <c:pt idx="23" formatCode="_(&quot;$&quot;* #,##0.00_);_(&quot;$&quot;* \(#,##0.00\);_(&quot;$&quot;* &quot;-&quot;??_);_(@_)">
                  <c:v>118.03087252006664</c:v>
                </c:pt>
                <c:pt idx="24" formatCode="_(&quot;$&quot;* #,##0.00_);_(&quot;$&quot;* \(#,##0.00\);_(&quot;$&quot;* &quot;-&quot;??_);_(@_)">
                  <c:v>114.49902568877609</c:v>
                </c:pt>
                <c:pt idx="25" formatCode="_(&quot;$&quot;* #,##0.00_);_(&quot;$&quot;* \(#,##0.00\);_(&quot;$&quot;* &quot;-&quot;??_);_(@_)">
                  <c:v>100.88858256048661</c:v>
                </c:pt>
                <c:pt idx="26" formatCode="_(&quot;$&quot;* #,##0.00_);_(&quot;$&quot;* \(#,##0.00\);_(&quot;$&quot;* &quot;-&quot;??_);_(@_)">
                  <c:v>105.11554070399295</c:v>
                </c:pt>
                <c:pt idx="27" formatCode="_(&quot;$&quot;* #,##0.00_);_(&quot;$&quot;* \(#,##0.00\);_(&quot;$&quot;* &quot;-&quot;??_);_(@_)">
                  <c:v>119.80710344434046</c:v>
                </c:pt>
                <c:pt idx="28" formatCode="_(&quot;$&quot;* #,##0.00_);_(&quot;$&quot;* \(#,##0.00\);_(&quot;$&quot;* &quot;-&quot;??_);_(@_)">
                  <c:v>150.58161062603915</c:v>
                </c:pt>
                <c:pt idx="29" formatCode="_(&quot;$&quot;* #,##0.00_);_(&quot;$&quot;* \(#,##0.00\);_(&quot;$&quot;* &quot;-&quot;??_);_(@_)">
                  <c:v>172.04520479614146</c:v>
                </c:pt>
                <c:pt idx="30" formatCode="_(&quot;$&quot;* #,##0.00_);_(&quot;$&quot;* \(#,##0.00\);_(&quot;$&quot;* &quot;-&quot;??_);_(@_)">
                  <c:v>208.79201854267228</c:v>
                </c:pt>
                <c:pt idx="31" formatCode="_(&quot;$&quot;* #,##0.00_);_(&quot;$&quot;* \(#,##0.00\);_(&quot;$&quot;* &quot;-&quot;??_);_(@_)">
                  <c:v>219.38712899160674</c:v>
                </c:pt>
                <c:pt idx="32" formatCode="_(&quot;$&quot;* #,##0.00_);_(&quot;$&quot;* \(#,##0.00\);_(&quot;$&quot;* &quot;-&quot;??_);_(@_)">
                  <c:v>223.8670145711427</c:v>
                </c:pt>
                <c:pt idx="33" formatCode="_(&quot;$&quot;* #,##0.00_);_(&quot;$&quot;* \(#,##0.00\);_(&quot;$&quot;* &quot;-&quot;??_);_(@_)">
                  <c:v>219.47329016169522</c:v>
                </c:pt>
                <c:pt idx="34" formatCode="_(&quot;$&quot;* #,##0.00_);_(&quot;$&quot;* \(#,##0.00\);_(&quot;$&quot;* &quot;-&quot;??_);_(@_)">
                  <c:v>231.0474660746664</c:v>
                </c:pt>
                <c:pt idx="35" formatCode="_(&quot;$&quot;* #,##0.00_);_(&quot;$&quot;* \(#,##0.00\);_(&quot;$&quot;* &quot;-&quot;??_);_(@_)">
                  <c:v>233.44341312913866</c:v>
                </c:pt>
                <c:pt idx="36" formatCode="_(&quot;$&quot;* #,##0.00_);_(&quot;$&quot;* \(#,##0.00\);_(&quot;$&quot;* &quot;-&quot;??_);_(@_)">
                  <c:v>235.76009010806251</c:v>
                </c:pt>
                <c:pt idx="37" formatCode="_(&quot;$&quot;* #,##0.00_);_(&quot;$&quot;* \(#,##0.00\);_(&quot;$&quot;* &quot;-&quot;??_);_(@_)">
                  <c:v>233.70798636184722</c:v>
                </c:pt>
                <c:pt idx="38" formatCode="_(&quot;$&quot;* #,##0.00_);_(&quot;$&quot;* \(#,##0.00\);_(&quot;$&quot;* &quot;-&quot;??_);_(@_)">
                  <c:v>232.56355721576713</c:v>
                </c:pt>
                <c:pt idx="39" formatCode="_(&quot;$&quot;* #,##0.00_);_(&quot;$&quot;* \(#,##0.00\);_(&quot;$&quot;* &quot;-&quot;??_);_(@_)">
                  <c:v>233.22325959781892</c:v>
                </c:pt>
                <c:pt idx="40" formatCode="_(&quot;$&quot;* #,##0.00_);_(&quot;$&quot;* \(#,##0.00\);_(&quot;$&quot;* &quot;-&quot;??_);_(@_)">
                  <c:v>222.81673675988816</c:v>
                </c:pt>
                <c:pt idx="41" formatCode="_(&quot;$&quot;* #,##0.00_);_(&quot;$&quot;* \(#,##0.00\);_(&quot;$&quot;* &quot;-&quot;??_);_(@_)">
                  <c:v>214.8954026453016</c:v>
                </c:pt>
                <c:pt idx="42" formatCode="_(&quot;$&quot;* #,##0.00_);_(&quot;$&quot;* \(#,##0.00\);_(&quot;$&quot;* &quot;-&quot;??_);_(@_)">
                  <c:v>208.86817724725961</c:v>
                </c:pt>
                <c:pt idx="43" formatCode="_(&quot;$&quot;* #,##0.00_);_(&quot;$&quot;* \(#,##0.00\);_(&quot;$&quot;* &quot;-&quot;??_);_(@_)">
                  <c:v>198.93458160504792</c:v>
                </c:pt>
                <c:pt idx="44" formatCode="_(&quot;$&quot;* #,##0.00_);_(&quot;$&quot;* \(#,##0.00\);_(&quot;$&quot;* &quot;-&quot;??_);_(@_)">
                  <c:v>169.31004926512782</c:v>
                </c:pt>
                <c:pt idx="45" formatCode="_(&quot;$&quot;* #,##0.00_);_(&quot;$&quot;* \(#,##0.00\);_(&quot;$&quot;* &quot;-&quot;??_);_(@_)">
                  <c:v>147.66891458989335</c:v>
                </c:pt>
                <c:pt idx="46" formatCode="_(&quot;$&quot;* #,##0.00_);_(&quot;$&quot;* \(#,##0.00\);_(&quot;$&quot;* &quot;-&quot;??_);_(@_)">
                  <c:v>113.12075753766882</c:v>
                </c:pt>
                <c:pt idx="47" formatCode="_(&quot;$&quot;* #,##0.00_);_(&quot;$&quot;* \(#,##0.00\);_(&quot;$&quot;* &quot;-&quot;??_);_(@_)">
                  <c:v>98.367507766829476</c:v>
                </c:pt>
                <c:pt idx="48" formatCode="_(&quot;$&quot;* #,##0.00_);_(&quot;$&quot;* \(#,##0.00\);_(&quot;$&quot;* &quot;-&quot;??_);_(@_)">
                  <c:v>76.963780815515833</c:v>
                </c:pt>
                <c:pt idx="49" formatCode="_(&quot;$&quot;* #,##0.00_);_(&quot;$&quot;* \(#,##0.00\);_(&quot;$&quot;* &quot;-&quot;??_);_(@_)">
                  <c:v>76.475692307692313</c:v>
                </c:pt>
                <c:pt idx="50" formatCode="_(&quot;$&quot;* #,##0.00_);_(&quot;$&quot;* \(#,##0.00\);_(&quot;$&quot;* &quot;-&quot;??_);_(@_)">
                  <c:v>75.012166030534345</c:v>
                </c:pt>
                <c:pt idx="51" formatCode="_(&quot;$&quot;* #,##0.00_);_(&quot;$&quot;* \(#,##0.00\);_(&quot;$&quot;* &quot;-&quot;??_);_(@_)">
                  <c:v>73.442196531791907</c:v>
                </c:pt>
              </c:numCache>
            </c:numRef>
          </c:val>
          <c:smooth val="0"/>
          <c:extLst>
            <c:ext xmlns:c16="http://schemas.microsoft.com/office/drawing/2014/chart" uri="{C3380CC4-5D6E-409C-BE32-E72D297353CC}">
              <c16:uniqueId val="{00000000-F921-2E48-AA81-A0004E3E4C59}"/>
            </c:ext>
          </c:extLst>
        </c:ser>
        <c:dLbls>
          <c:showLegendKey val="0"/>
          <c:showVal val="0"/>
          <c:showCatName val="0"/>
          <c:showSerName val="0"/>
          <c:showPercent val="0"/>
          <c:showBubbleSize val="0"/>
        </c:dLbls>
        <c:marker val="1"/>
        <c:smooth val="0"/>
        <c:axId val="1135033200"/>
        <c:axId val="1134869072"/>
      </c:lineChart>
      <c:lineChart>
        <c:grouping val="standard"/>
        <c:varyColors val="0"/>
        <c:ser>
          <c:idx val="1"/>
          <c:order val="1"/>
          <c:tx>
            <c:strRef>
              <c:f>Analysis!$A$95</c:f>
              <c:strCache>
                <c:ptCount val="1"/>
                <c:pt idx="0">
                  <c:v>Credit bank (cumulative)</c:v>
                </c:pt>
              </c:strCache>
            </c:strRef>
          </c:tx>
          <c:spPr>
            <a:ln w="50800" cap="rnd">
              <a:solidFill>
                <a:schemeClr val="tx1"/>
              </a:solidFill>
              <a:prstDash val="sysDot"/>
              <a:round/>
            </a:ln>
            <a:effectLst/>
          </c:spPr>
          <c:marker>
            <c:symbol val="none"/>
          </c:marker>
          <c:val>
            <c:numRef>
              <c:f>Analysis!$B$95:$BA$95</c:f>
              <c:numCache>
                <c:formatCode>_(* #,##0_);_(* \(#,##0\);_(* "-"??_);_(@_)</c:formatCode>
                <c:ptCount val="52"/>
                <c:pt idx="0">
                  <c:v>275639</c:v>
                </c:pt>
                <c:pt idx="1">
                  <c:v>325071</c:v>
                </c:pt>
                <c:pt idx="2">
                  <c:v>358817</c:v>
                </c:pt>
                <c:pt idx="3">
                  <c:v>334451</c:v>
                </c:pt>
                <c:pt idx="4">
                  <c:v>366391</c:v>
                </c:pt>
                <c:pt idx="5">
                  <c:v>380783</c:v>
                </c:pt>
                <c:pt idx="6">
                  <c:v>471290</c:v>
                </c:pt>
                <c:pt idx="7">
                  <c:v>473045</c:v>
                </c:pt>
                <c:pt idx="8">
                  <c:v>652535</c:v>
                </c:pt>
                <c:pt idx="9">
                  <c:v>832199</c:v>
                </c:pt>
                <c:pt idx="10">
                  <c:v>1132141</c:v>
                </c:pt>
                <c:pt idx="11">
                  <c:v>1137322</c:v>
                </c:pt>
                <c:pt idx="12">
                  <c:v>961263</c:v>
                </c:pt>
                <c:pt idx="13">
                  <c:v>1111616</c:v>
                </c:pt>
                <c:pt idx="14">
                  <c:v>1148264</c:v>
                </c:pt>
                <c:pt idx="15">
                  <c:v>1079148</c:v>
                </c:pt>
                <c:pt idx="16">
                  <c:v>1102924</c:v>
                </c:pt>
                <c:pt idx="17">
                  <c:v>1307672</c:v>
                </c:pt>
                <c:pt idx="18">
                  <c:v>1510754</c:v>
                </c:pt>
                <c:pt idx="19">
                  <c:v>1566898</c:v>
                </c:pt>
                <c:pt idx="20">
                  <c:v>1907907</c:v>
                </c:pt>
                <c:pt idx="21">
                  <c:v>2416121</c:v>
                </c:pt>
                <c:pt idx="22">
                  <c:v>2428897</c:v>
                </c:pt>
                <c:pt idx="23">
                  <c:v>2631117</c:v>
                </c:pt>
                <c:pt idx="24">
                  <c:v>2195205</c:v>
                </c:pt>
                <c:pt idx="25">
                  <c:v>2582576</c:v>
                </c:pt>
                <c:pt idx="26">
                  <c:v>2727781</c:v>
                </c:pt>
                <c:pt idx="27">
                  <c:v>2515832</c:v>
                </c:pt>
                <c:pt idx="28">
                  <c:v>2541388</c:v>
                </c:pt>
                <c:pt idx="29">
                  <c:v>2726705</c:v>
                </c:pt>
                <c:pt idx="30">
                  <c:v>2827486</c:v>
                </c:pt>
                <c:pt idx="31">
                  <c:v>3324269</c:v>
                </c:pt>
                <c:pt idx="32">
                  <c:v>3352215</c:v>
                </c:pt>
                <c:pt idx="33">
                  <c:v>3729408</c:v>
                </c:pt>
                <c:pt idx="34">
                  <c:v>3828328</c:v>
                </c:pt>
                <c:pt idx="35">
                  <c:v>4098247</c:v>
                </c:pt>
                <c:pt idx="36">
                  <c:v>3713654</c:v>
                </c:pt>
                <c:pt idx="37">
                  <c:v>3249313</c:v>
                </c:pt>
                <c:pt idx="38">
                  <c:v>4063346</c:v>
                </c:pt>
                <c:pt idx="39">
                  <c:v>4351436</c:v>
                </c:pt>
                <c:pt idx="40">
                  <c:v>4073588</c:v>
                </c:pt>
                <c:pt idx="41">
                  <c:v>5062458</c:v>
                </c:pt>
                <c:pt idx="42">
                  <c:v>5599235</c:v>
                </c:pt>
                <c:pt idx="43">
                  <c:v>5660057</c:v>
                </c:pt>
                <c:pt idx="44">
                  <c:v>5852212</c:v>
                </c:pt>
                <c:pt idx="45">
                  <c:v>6810985</c:v>
                </c:pt>
                <c:pt idx="46">
                  <c:v>7025866</c:v>
                </c:pt>
                <c:pt idx="47">
                  <c:v>7182367</c:v>
                </c:pt>
                <c:pt idx="48">
                  <c:v>6667060</c:v>
                </c:pt>
                <c:pt idx="49">
                  <c:v>7352903</c:v>
                </c:pt>
                <c:pt idx="50">
                  <c:v>8054260</c:v>
                </c:pt>
                <c:pt idx="51">
                  <c:v>8503938</c:v>
                </c:pt>
              </c:numCache>
            </c:numRef>
          </c:val>
          <c:smooth val="0"/>
          <c:extLst>
            <c:ext xmlns:c16="http://schemas.microsoft.com/office/drawing/2014/chart" uri="{C3380CC4-5D6E-409C-BE32-E72D297353CC}">
              <c16:uniqueId val="{00000001-F921-2E48-AA81-A0004E3E4C59}"/>
            </c:ext>
          </c:extLst>
        </c:ser>
        <c:dLbls>
          <c:showLegendKey val="0"/>
          <c:showVal val="0"/>
          <c:showCatName val="0"/>
          <c:showSerName val="0"/>
          <c:showPercent val="0"/>
          <c:showBubbleSize val="0"/>
        </c:dLbls>
        <c:marker val="1"/>
        <c:smooth val="0"/>
        <c:axId val="1152365728"/>
        <c:axId val="1470553616"/>
      </c:lineChart>
      <c:catAx>
        <c:axId val="11350332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134869072"/>
        <c:crosses val="autoZero"/>
        <c:auto val="1"/>
        <c:lblAlgn val="ctr"/>
        <c:lblOffset val="100"/>
        <c:tickLblSkip val="4"/>
        <c:noMultiLvlLbl val="0"/>
      </c:catAx>
      <c:valAx>
        <c:axId val="1134869072"/>
        <c:scaling>
          <c:orientation val="minMax"/>
        </c:scaling>
        <c:delete val="0"/>
        <c:axPos val="l"/>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135033200"/>
        <c:crosses val="autoZero"/>
        <c:crossBetween val="midCat"/>
      </c:valAx>
      <c:valAx>
        <c:axId val="1470553616"/>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152365728"/>
        <c:crosses val="max"/>
        <c:crossBetween val="between"/>
        <c:dispUnits>
          <c:builtInUnit val="millions"/>
          <c:dispUnitsLbl>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dispUnitsLbl>
        </c:dispUnits>
      </c:valAx>
      <c:catAx>
        <c:axId val="1152365728"/>
        <c:scaling>
          <c:orientation val="minMax"/>
        </c:scaling>
        <c:delete val="1"/>
        <c:axPos val="b"/>
        <c:majorTickMark val="out"/>
        <c:minorTickMark val="none"/>
        <c:tickLblPos val="nextTo"/>
        <c:crossAx val="1470553616"/>
        <c:crosses val="autoZero"/>
        <c:auto val="1"/>
        <c:lblAlgn val="ctr"/>
        <c:lblOffset val="100"/>
        <c:noMultiLvlLbl val="0"/>
      </c:catAx>
      <c:spPr>
        <a:noFill/>
        <a:ln>
          <a:noFill/>
        </a:ln>
        <a:effectLst/>
      </c:spPr>
    </c:plotArea>
    <c:legend>
      <c:legendPos val="b"/>
      <c:layout>
        <c:manualLayout>
          <c:xMode val="edge"/>
          <c:yMode val="edge"/>
          <c:x val="9.2735098158504406E-2"/>
          <c:y val="9.626251117839292E-2"/>
          <c:w val="0.42605280561960113"/>
          <c:h val="0.13732462021275937"/>
        </c:manualLayout>
      </c:layout>
      <c:overlay val="1"/>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Analysis!$A$7</c:f>
              <c:strCache>
                <c:ptCount val="1"/>
                <c:pt idx="0">
                  <c:v>Fossil Natural Gas</c:v>
                </c:pt>
              </c:strCache>
            </c:strRef>
          </c:tx>
          <c:spPr>
            <a:solidFill>
              <a:schemeClr val="tx1">
                <a:lumMod val="65000"/>
                <a:lumOff val="35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Analysis!$B$78:$N$78</c:f>
              <c:numCache>
                <c:formatCode>General</c:formatCode>
                <c:ptCount val="13"/>
                <c:pt idx="2" formatCode="_(&quot;$&quot;* #,##0.00_);_(&quot;$&quot;* \(#,##0.00\);_(&quot;$&quot;* &quot;-&quot;??_);_(@_)">
                  <c:v>1.6329682074046416E-2</c:v>
                </c:pt>
                <c:pt idx="3" formatCode="_(&quot;$&quot;* #,##0.00_);_(&quot;$&quot;* \(#,##0.00\);_(&quot;$&quot;* &quot;-&quot;??_);_(@_)">
                  <c:v>2.6332893301913629E-2</c:v>
                </c:pt>
                <c:pt idx="4" formatCode="_(&quot;$&quot;* #,##0.00_);_(&quot;$&quot;* \(#,##0.00\);_(&quot;$&quot;* &quot;-&quot;??_);_(@_)">
                  <c:v>4.2474517134566764E-2</c:v>
                </c:pt>
                <c:pt idx="5" formatCode="_(&quot;$&quot;* #,##0.00_);_(&quot;$&quot;* \(#,##0.00\);_(&quot;$&quot;* &quot;-&quot;??_);_(@_)">
                  <c:v>6.4329572884995176E-2</c:v>
                </c:pt>
                <c:pt idx="6" formatCode="_(&quot;$&quot;* #,##0.00_);_(&quot;$&quot;* \(#,##0.00\);_(&quot;$&quot;* &quot;-&quot;??_);_(@_)">
                  <c:v>7.083345349812932E-2</c:v>
                </c:pt>
                <c:pt idx="7" formatCode="_(&quot;$&quot;* #,##0.00_);_(&quot;$&quot;* \(#,##0.00\);_(&quot;$&quot;* &quot;-&quot;??_);_(@_)">
                  <c:v>8.2271648896804606E-2</c:v>
                </c:pt>
                <c:pt idx="8" formatCode="_(&quot;$&quot;* #,##0.00_);_(&quot;$&quot;* \(#,##0.00\);_(&quot;$&quot;* &quot;-&quot;??_);_(@_)">
                  <c:v>8.9313627468379508E-2</c:v>
                </c:pt>
                <c:pt idx="9" formatCode="_(&quot;$&quot;* #,##0.00_);_(&quot;$&quot;* \(#,##0.00\);_(&quot;$&quot;* &quot;-&quot;??_);_(@_)">
                  <c:v>9.1228801063478998E-2</c:v>
                </c:pt>
                <c:pt idx="10" formatCode="_(&quot;$&quot;* #,##0.00_);_(&quot;$&quot;* \(#,##0.00\);_(&quot;$&quot;* &quot;-&quot;??_);_(@_)">
                  <c:v>9.1744681801080377E-2</c:v>
                </c:pt>
                <c:pt idx="11" formatCode="_(&quot;$&quot;* #,##0.00_);_(&quot;$&quot;* \(#,##0.00\);_(&quot;$&quot;* &quot;-&quot;??_);_(@_)">
                  <c:v>9.2074734207744674E-2</c:v>
                </c:pt>
                <c:pt idx="12" formatCode="_(&quot;$&quot;* #,##0.00_);_(&quot;$&quot;* \(#,##0.00\);_(&quot;$&quot;* &quot;-&quot;??_);_(@_)">
                  <c:v>9.2197852581149015E-2</c:v>
                </c:pt>
              </c:numCache>
            </c:numRef>
          </c:val>
          <c:extLst>
            <c:ext xmlns:c16="http://schemas.microsoft.com/office/drawing/2014/chart" uri="{C3380CC4-5D6E-409C-BE32-E72D297353CC}">
              <c16:uniqueId val="{00000000-ECDE-D54C-AD5A-7A9D1E4DC2B7}"/>
            </c:ext>
          </c:extLst>
        </c:ser>
        <c:ser>
          <c:idx val="4"/>
          <c:order val="1"/>
          <c:tx>
            <c:strRef>
              <c:f>Analysis!$A$9</c:f>
              <c:strCache>
                <c:ptCount val="1"/>
                <c:pt idx="0">
                  <c:v>Ethanol</c:v>
                </c:pt>
              </c:strCache>
            </c:strRef>
          </c:tx>
          <c:spPr>
            <a:solidFill>
              <a:schemeClr val="accent6">
                <a:lumMod val="75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Analysis!$B$80:$N$80</c:f>
              <c:numCache>
                <c:formatCode>General</c:formatCode>
                <c:ptCount val="13"/>
                <c:pt idx="2" formatCode="_(&quot;$&quot;* #,##0.00_);_(&quot;$&quot;* \(#,##0.00\);_(&quot;$&quot;* &quot;-&quot;??_);_(@_)">
                  <c:v>0.14602374079328864</c:v>
                </c:pt>
                <c:pt idx="3" formatCode="_(&quot;$&quot;* #,##0.00_);_(&quot;$&quot;* \(#,##0.00\);_(&quot;$&quot;* &quot;-&quot;??_);_(@_)">
                  <c:v>0.22826680046587927</c:v>
                </c:pt>
                <c:pt idx="4" formatCode="_(&quot;$&quot;* #,##0.00_);_(&quot;$&quot;* \(#,##0.00\);_(&quot;$&quot;* &quot;-&quot;??_);_(@_)">
                  <c:v>0.39508820706891679</c:v>
                </c:pt>
                <c:pt idx="5" formatCode="_(&quot;$&quot;* #,##0.00_);_(&quot;$&quot;* \(#,##0.00\);_(&quot;$&quot;* &quot;-&quot;??_);_(@_)">
                  <c:v>0.84702971535829308</c:v>
                </c:pt>
                <c:pt idx="6" formatCode="_(&quot;$&quot;* #,##0.00_);_(&quot;$&quot;* \(#,##0.00\);_(&quot;$&quot;* &quot;-&quot;??_);_(@_)">
                  <c:v>1.2348813317269678</c:v>
                </c:pt>
                <c:pt idx="7" formatCode="_(&quot;$&quot;* #,##0.00_);_(&quot;$&quot;* \(#,##0.00\);_(&quot;$&quot;* &quot;-&quot;??_);_(@_)">
                  <c:v>1.9079452278390061</c:v>
                </c:pt>
                <c:pt idx="8" formatCode="_(&quot;$&quot;* #,##0.00_);_(&quot;$&quot;* \(#,##0.00\);_(&quot;$&quot;* &quot;-&quot;??_);_(@_)">
                  <c:v>2.8990703290982749</c:v>
                </c:pt>
                <c:pt idx="9" formatCode="_(&quot;$&quot;* #,##0.00_);_(&quot;$&quot;* \(#,##0.00\);_(&quot;$&quot;* &quot;-&quot;??_);_(@_)">
                  <c:v>3.7725407294395996</c:v>
                </c:pt>
                <c:pt idx="10" formatCode="_(&quot;$&quot;* #,##0.00_);_(&quot;$&quot;* \(#,##0.00\);_(&quot;$&quot;* &quot;-&quot;??_);_(@_)">
                  <c:v>4.5790501644589749</c:v>
                </c:pt>
                <c:pt idx="11" formatCode="_(&quot;$&quot;* #,##0.00_);_(&quot;$&quot;* \(#,##0.00\);_(&quot;$&quot;* &quot;-&quot;??_);_(@_)">
                  <c:v>5.0647335769156046</c:v>
                </c:pt>
                <c:pt idx="12" formatCode="_(&quot;$&quot;* #,##0.00_);_(&quot;$&quot;* \(#,##0.00\);_(&quot;$&quot;* &quot;-&quot;??_);_(@_)">
                  <c:v>5.3178107685097018</c:v>
                </c:pt>
              </c:numCache>
            </c:numRef>
          </c:val>
          <c:extLst>
            <c:ext xmlns:c16="http://schemas.microsoft.com/office/drawing/2014/chart" uri="{C3380CC4-5D6E-409C-BE32-E72D297353CC}">
              <c16:uniqueId val="{00000001-ECDE-D54C-AD5A-7A9D1E4DC2B7}"/>
            </c:ext>
          </c:extLst>
        </c:ser>
        <c:ser>
          <c:idx val="0"/>
          <c:order val="2"/>
          <c:tx>
            <c:strRef>
              <c:f>Analysis!$A$5</c:f>
              <c:strCache>
                <c:ptCount val="1"/>
                <c:pt idx="0">
                  <c:v>Biodiesel</c:v>
                </c:pt>
              </c:strCache>
            </c:strRef>
          </c:tx>
          <c:spPr>
            <a:solidFill>
              <a:schemeClr val="accent6"/>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Analysis!$B$76:$N$76</c:f>
              <c:numCache>
                <c:formatCode>General</c:formatCode>
                <c:ptCount val="13"/>
                <c:pt idx="2" formatCode="_(&quot;$&quot;* #,##0.00_);_(&quot;$&quot;* \(#,##0.00\);_(&quot;$&quot;* &quot;-&quot;??_);_(@_)">
                  <c:v>4.1709859777331514E-2</c:v>
                </c:pt>
                <c:pt idx="3" formatCode="_(&quot;$&quot;* #,##0.00_);_(&quot;$&quot;* \(#,##0.00\);_(&quot;$&quot;* &quot;-&quot;??_);_(@_)">
                  <c:v>7.0786136867109745E-2</c:v>
                </c:pt>
                <c:pt idx="4" formatCode="_(&quot;$&quot;* #,##0.00_);_(&quot;$&quot;* \(#,##0.00\);_(&quot;$&quot;* &quot;-&quot;??_);_(@_)">
                  <c:v>0.16609419308890919</c:v>
                </c:pt>
                <c:pt idx="5" formatCode="_(&quot;$&quot;* #,##0.00_);_(&quot;$&quot;* \(#,##0.00\);_(&quot;$&quot;* &quot;-&quot;??_);_(@_)">
                  <c:v>0.38912296247974831</c:v>
                </c:pt>
                <c:pt idx="6" formatCode="_(&quot;$&quot;* #,##0.00_);_(&quot;$&quot;* \(#,##0.00\);_(&quot;$&quot;* &quot;-&quot;??_);_(@_)">
                  <c:v>0.54253455569076303</c:v>
                </c:pt>
                <c:pt idx="7" formatCode="_(&quot;$&quot;* #,##0.00_);_(&quot;$&quot;* \(#,##0.00\);_(&quot;$&quot;* &quot;-&quot;??_);_(@_)">
                  <c:v>0.8551858286898848</c:v>
                </c:pt>
                <c:pt idx="8" formatCode="_(&quot;$&quot;* #,##0.00_);_(&quot;$&quot;* \(#,##0.00\);_(&quot;$&quot;* &quot;-&quot;??_);_(@_)">
                  <c:v>1.2731462365413353</c:v>
                </c:pt>
                <c:pt idx="9" formatCode="_(&quot;$&quot;* #,##0.00_);_(&quot;$&quot;* \(#,##0.00\);_(&quot;$&quot;* &quot;-&quot;??_);_(@_)">
                  <c:v>1.7905275898576742</c:v>
                </c:pt>
                <c:pt idx="10" formatCode="_(&quot;$&quot;* #,##0.00_);_(&quot;$&quot;* \(#,##0.00\);_(&quot;$&quot;* &quot;-&quot;??_);_(@_)">
                  <c:v>2.2776520346557931</c:v>
                </c:pt>
                <c:pt idx="11" formatCode="_(&quot;$&quot;* #,##0.00_);_(&quot;$&quot;* \(#,##0.00\);_(&quot;$&quot;* &quot;-&quot;??_);_(@_)">
                  <c:v>2.5638897895759238</c:v>
                </c:pt>
                <c:pt idx="12" formatCode="_(&quot;$&quot;* #,##0.00_);_(&quot;$&quot;* \(#,##0.00\);_(&quot;$&quot;* &quot;-&quot;??_);_(@_)">
                  <c:v>2.7121586277673786</c:v>
                </c:pt>
              </c:numCache>
            </c:numRef>
          </c:val>
          <c:extLst>
            <c:ext xmlns:c16="http://schemas.microsoft.com/office/drawing/2014/chart" uri="{C3380CC4-5D6E-409C-BE32-E72D297353CC}">
              <c16:uniqueId val="{00000002-ECDE-D54C-AD5A-7A9D1E4DC2B7}"/>
            </c:ext>
          </c:extLst>
        </c:ser>
        <c:ser>
          <c:idx val="1"/>
          <c:order val="3"/>
          <c:tx>
            <c:strRef>
              <c:f>Analysis!$A$6</c:f>
              <c:strCache>
                <c:ptCount val="1"/>
                <c:pt idx="0">
                  <c:v>Biomethane</c:v>
                </c:pt>
              </c:strCache>
            </c:strRef>
          </c:tx>
          <c:spPr>
            <a:solidFill>
              <a:schemeClr val="accent6">
                <a:lumMod val="40000"/>
                <a:lumOff val="60000"/>
              </a:schemeClr>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Analysis!$B$77:$N$77</c:f>
              <c:numCache>
                <c:formatCode>General</c:formatCode>
                <c:ptCount val="13"/>
                <c:pt idx="2" formatCode="_(&quot;$&quot;* #,##0.00_);_(&quot;$&quot;* \(#,##0.00\);_(&quot;$&quot;* &quot;-&quot;??_);_(@_)">
                  <c:v>7.2219952029085946E-3</c:v>
                </c:pt>
                <c:pt idx="3" formatCode="_(&quot;$&quot;* #,##0.00_);_(&quot;$&quot;* \(#,##0.00\);_(&quot;$&quot;* &quot;-&quot;??_);_(@_)">
                  <c:v>1.6923185714152453E-2</c:v>
                </c:pt>
                <c:pt idx="4" formatCode="_(&quot;$&quot;* #,##0.00_);_(&quot;$&quot;* \(#,##0.00\);_(&quot;$&quot;* &quot;-&quot;??_);_(@_)">
                  <c:v>6.2143066592518906E-2</c:v>
                </c:pt>
                <c:pt idx="5" formatCode="_(&quot;$&quot;* #,##0.00_);_(&quot;$&quot;* \(#,##0.00\);_(&quot;$&quot;* &quot;-&quot;??_);_(@_)">
                  <c:v>0.14980612212018318</c:v>
                </c:pt>
                <c:pt idx="6" formatCode="_(&quot;$&quot;* #,##0.00_);_(&quot;$&quot;* \(#,##0.00\);_(&quot;$&quot;* &quot;-&quot;??_);_(@_)">
                  <c:v>0.22552406138464037</c:v>
                </c:pt>
                <c:pt idx="7" formatCode="_(&quot;$&quot;* #,##0.00_);_(&quot;$&quot;* \(#,##0.00\);_(&quot;$&quot;* &quot;-&quot;??_);_(@_)">
                  <c:v>0.37173212509676223</c:v>
                </c:pt>
                <c:pt idx="8" formatCode="_(&quot;$&quot;* #,##0.00_);_(&quot;$&quot;* \(#,##0.00\);_(&quot;$&quot;* &quot;-&quot;??_);_(@_)">
                  <c:v>0.58556212055956092</c:v>
                </c:pt>
                <c:pt idx="9" formatCode="_(&quot;$&quot;* #,##0.00_);_(&quot;$&quot;* \(#,##0.00\);_(&quot;$&quot;* &quot;-&quot;??_);_(@_)">
                  <c:v>0.9746995415259081</c:v>
                </c:pt>
                <c:pt idx="10" formatCode="_(&quot;$&quot;* #,##0.00_);_(&quot;$&quot;* \(#,##0.00\);_(&quot;$&quot;* &quot;-&quot;??_);_(@_)">
                  <c:v>1.5622773713898179</c:v>
                </c:pt>
                <c:pt idx="11" formatCode="_(&quot;$&quot;* #,##0.00_);_(&quot;$&quot;* \(#,##0.00\);_(&quot;$&quot;* &quot;-&quot;??_);_(@_)">
                  <c:v>2.1264409359439158</c:v>
                </c:pt>
                <c:pt idx="12" formatCode="_(&quot;$&quot;* #,##0.00_);_(&quot;$&quot;* \(#,##0.00\);_(&quot;$&quot;* &quot;-&quot;??_);_(@_)">
                  <c:v>2.5272169788345025</c:v>
                </c:pt>
              </c:numCache>
            </c:numRef>
          </c:val>
          <c:extLst>
            <c:ext xmlns:c16="http://schemas.microsoft.com/office/drawing/2014/chart" uri="{C3380CC4-5D6E-409C-BE32-E72D297353CC}">
              <c16:uniqueId val="{00000004-ECDE-D54C-AD5A-7A9D1E4DC2B7}"/>
            </c:ext>
          </c:extLst>
        </c:ser>
        <c:ser>
          <c:idx val="5"/>
          <c:order val="4"/>
          <c:tx>
            <c:strRef>
              <c:f>Analysis!$A$10</c:f>
              <c:strCache>
                <c:ptCount val="1"/>
                <c:pt idx="0">
                  <c:v>Renewable Diesel</c:v>
                </c:pt>
              </c:strCache>
            </c:strRef>
          </c:tx>
          <c:spPr>
            <a:pattFill prst="wdDnDiag">
              <a:fgClr>
                <a:schemeClr val="accent6"/>
              </a:fgClr>
              <a:bgClr>
                <a:schemeClr val="bg1"/>
              </a:bgClr>
            </a:patt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Analysis!$B$81:$N$81</c:f>
              <c:numCache>
                <c:formatCode>General</c:formatCode>
                <c:ptCount val="13"/>
                <c:pt idx="2" formatCode="_(&quot;$&quot;* #,##0.00_);_(&quot;$&quot;* \(#,##0.00\);_(&quot;$&quot;* &quot;-&quot;??_);_(@_)">
                  <c:v>5.8142883554886803E-2</c:v>
                </c:pt>
                <c:pt idx="3" formatCode="_(&quot;$&quot;* #,##0.00_);_(&quot;$&quot;* \(#,##0.00\);_(&quot;$&quot;* &quot;-&quot;??_);_(@_)">
                  <c:v>9.2361328595337661E-2</c:v>
                </c:pt>
                <c:pt idx="4" formatCode="_(&quot;$&quot;* #,##0.00_);_(&quot;$&quot;* \(#,##0.00\);_(&quot;$&quot;* &quot;-&quot;??_);_(@_)">
                  <c:v>0.17387153943126599</c:v>
                </c:pt>
                <c:pt idx="5" formatCode="_(&quot;$&quot;* #,##0.00_);_(&quot;$&quot;* \(#,##0.00\);_(&quot;$&quot;* &quot;-&quot;??_);_(@_)">
                  <c:v>0.46167713716444764</c:v>
                </c:pt>
                <c:pt idx="6" formatCode="_(&quot;$&quot;* #,##0.00_);_(&quot;$&quot;* \(#,##0.00\);_(&quot;$&quot;* &quot;-&quot;??_);_(@_)">
                  <c:v>0.79154443520191253</c:v>
                </c:pt>
                <c:pt idx="7" formatCode="_(&quot;$&quot;* #,##0.00_);_(&quot;$&quot;* \(#,##0.00\);_(&quot;$&quot;* &quot;-&quot;??_);_(@_)">
                  <c:v>1.4698359417741673</c:v>
                </c:pt>
                <c:pt idx="8" formatCode="_(&quot;$&quot;* #,##0.00_);_(&quot;$&quot;* \(#,##0.00\);_(&quot;$&quot;* &quot;-&quot;??_);_(@_)">
                  <c:v>2.5610280812456683</c:v>
                </c:pt>
                <c:pt idx="9" formatCode="_(&quot;$&quot;* #,##0.00_);_(&quot;$&quot;* \(#,##0.00\);_(&quot;$&quot;* &quot;-&quot;??_);_(@_)">
                  <c:v>3.6296028469332415</c:v>
                </c:pt>
                <c:pt idx="10" formatCode="_(&quot;$&quot;* #,##0.00_);_(&quot;$&quot;* \(#,##0.00\);_(&quot;$&quot;* &quot;-&quot;??_);_(@_)">
                  <c:v>5.0118476235969585</c:v>
                </c:pt>
                <c:pt idx="11" formatCode="_(&quot;$&quot;* #,##0.00_);_(&quot;$&quot;* \(#,##0.00\);_(&quot;$&quot;* &quot;-&quot;??_);_(@_)">
                  <c:v>6.2605071599793956</c:v>
                </c:pt>
                <c:pt idx="12" formatCode="_(&quot;$&quot;* #,##0.00_);_(&quot;$&quot;* \(#,##0.00\);_(&quot;$&quot;* &quot;-&quot;??_);_(@_)">
                  <c:v>7.1582216189164649</c:v>
                </c:pt>
              </c:numCache>
            </c:numRef>
          </c:val>
          <c:extLst>
            <c:ext xmlns:c16="http://schemas.microsoft.com/office/drawing/2014/chart" uri="{C3380CC4-5D6E-409C-BE32-E72D297353CC}">
              <c16:uniqueId val="{00000005-ECDE-D54C-AD5A-7A9D1E4DC2B7}"/>
            </c:ext>
          </c:extLst>
        </c:ser>
        <c:ser>
          <c:idx val="3"/>
          <c:order val="5"/>
          <c:tx>
            <c:strRef>
              <c:f>Analysis!$A$8</c:f>
              <c:strCache>
                <c:ptCount val="1"/>
                <c:pt idx="0">
                  <c:v>Electricity</c:v>
                </c:pt>
              </c:strCache>
            </c:strRef>
          </c:tx>
          <c:spPr>
            <a:solidFill>
              <a:schemeClr val="accent4"/>
            </a:solidFill>
            <a:ln>
              <a:noFill/>
            </a:ln>
            <a:effectLst/>
          </c:spPr>
          <c:invertIfNegative val="0"/>
          <c:cat>
            <c:numRef>
              <c:f>Analysis!$B$4:$N$4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Analysis!$B$79:$N$79</c:f>
              <c:numCache>
                <c:formatCode>General</c:formatCode>
                <c:ptCount val="13"/>
                <c:pt idx="2" formatCode="_(&quot;$&quot;* #,##0.00_);_(&quot;$&quot;* \(#,##0.00\);_(&quot;$&quot;* &quot;-&quot;??_);_(@_)">
                  <c:v>6.9154295368726556E-3</c:v>
                </c:pt>
                <c:pt idx="3" formatCode="_(&quot;$&quot;* #,##0.00_);_(&quot;$&quot;* \(#,##0.00\);_(&quot;$&quot;* &quot;-&quot;??_);_(@_)">
                  <c:v>1.5878455175146494E-2</c:v>
                </c:pt>
                <c:pt idx="4" formatCode="_(&quot;$&quot;* #,##0.00_);_(&quot;$&quot;* \(#,##0.00\);_(&quot;$&quot;* &quot;-&quot;??_);_(@_)">
                  <c:v>4.2395530500624119E-2</c:v>
                </c:pt>
                <c:pt idx="5" formatCode="_(&quot;$&quot;* #,##0.00_);_(&quot;$&quot;* \(#,##0.00\);_(&quot;$&quot;* &quot;-&quot;??_);_(@_)">
                  <c:v>0.15857285187825185</c:v>
                </c:pt>
                <c:pt idx="6" formatCode="_(&quot;$&quot;* #,##0.00_);_(&quot;$&quot;* \(#,##0.00\);_(&quot;$&quot;* &quot;-&quot;??_);_(@_)">
                  <c:v>0.29178521139921931</c:v>
                </c:pt>
                <c:pt idx="7" formatCode="_(&quot;$&quot;* #,##0.00_);_(&quot;$&quot;* \(#,##0.00\);_(&quot;$&quot;* &quot;-&quot;??_);_(@_)">
                  <c:v>0.64039941623497576</c:v>
                </c:pt>
                <c:pt idx="8" formatCode="_(&quot;$&quot;* #,##0.00_);_(&quot;$&quot;* \(#,##0.00\);_(&quot;$&quot;* &quot;-&quot;??_);_(@_)">
                  <c:v>1.2779101859873383</c:v>
                </c:pt>
                <c:pt idx="9" formatCode="_(&quot;$&quot;* #,##0.00_);_(&quot;$&quot;* \(#,##0.00\);_(&quot;$&quot;* &quot;-&quot;??_);_(@_)">
                  <c:v>1.9658714908141794</c:v>
                </c:pt>
                <c:pt idx="10" formatCode="_(&quot;$&quot;* #,##0.00_);_(&quot;$&quot;* \(#,##0.00\);_(&quot;$&quot;* &quot;-&quot;??_);_(@_)">
                  <c:v>2.9075144830838271</c:v>
                </c:pt>
                <c:pt idx="11" formatCode="_(&quot;$&quot;* #,##0.00_);_(&quot;$&quot;* \(#,##0.00\);_(&quot;$&quot;* &quot;-&quot;??_);_(@_)">
                  <c:v>3.7451571087182178</c:v>
                </c:pt>
                <c:pt idx="12" formatCode="_(&quot;$&quot;* #,##0.00_);_(&quot;$&quot;* \(#,##0.00\);_(&quot;$&quot;* &quot;-&quot;??_);_(@_)">
                  <c:v>4.2977864954503948</c:v>
                </c:pt>
              </c:numCache>
            </c:numRef>
          </c:val>
          <c:extLst>
            <c:ext xmlns:c16="http://schemas.microsoft.com/office/drawing/2014/chart" uri="{C3380CC4-5D6E-409C-BE32-E72D297353CC}">
              <c16:uniqueId val="{00000003-ECDE-D54C-AD5A-7A9D1E4DC2B7}"/>
            </c:ext>
          </c:extLst>
        </c:ser>
        <c:dLbls>
          <c:showLegendKey val="0"/>
          <c:showVal val="0"/>
          <c:showCatName val="0"/>
          <c:showSerName val="0"/>
          <c:showPercent val="0"/>
          <c:showBubbleSize val="0"/>
        </c:dLbls>
        <c:gapWidth val="0"/>
        <c:overlap val="100"/>
        <c:axId val="1603327024"/>
        <c:axId val="1587031600"/>
      </c:barChart>
      <c:catAx>
        <c:axId val="160332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587031600"/>
        <c:crosses val="autoZero"/>
        <c:auto val="1"/>
        <c:lblAlgn val="ctr"/>
        <c:lblOffset val="100"/>
        <c:noMultiLvlLbl val="0"/>
      </c:catAx>
      <c:valAx>
        <c:axId val="1587031600"/>
        <c:scaling>
          <c:orientation val="minMax"/>
          <c:max val="24"/>
          <c:min val="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603327024"/>
        <c:crosses val="autoZero"/>
        <c:crossBetween val="between"/>
        <c:majorUnit val="4"/>
        <c:minorUnit val="1"/>
      </c:valAx>
      <c:spPr>
        <a:noFill/>
        <a:ln>
          <a:noFill/>
        </a:ln>
        <a:effectLst/>
      </c:spPr>
    </c:plotArea>
    <c:legend>
      <c:legendPos val="l"/>
      <c:layout>
        <c:manualLayout>
          <c:xMode val="edge"/>
          <c:yMode val="edge"/>
          <c:x val="7.0406379410152889E-2"/>
          <c:y val="5.8407192440633138E-2"/>
          <c:w val="0.21532706146814923"/>
          <c:h val="0.36824627900997609"/>
        </c:manualLayout>
      </c:layout>
      <c:overlay val="1"/>
      <c:spPr>
        <a:solidFill>
          <a:schemeClr val="bg1"/>
        </a:solidFill>
        <a:ln>
          <a:solidFill>
            <a:schemeClr val="tx1"/>
          </a:solidFill>
        </a:ln>
        <a:effectLst/>
      </c:spPr>
      <c:txPr>
        <a:bodyPr rot="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Analysis!$A$117</c:f>
              <c:strCache>
                <c:ptCount val="1"/>
                <c:pt idx="0">
                  <c:v>Gasoline target (current)</c:v>
                </c:pt>
              </c:strCache>
            </c:strRef>
          </c:tx>
          <c:spPr>
            <a:ln w="50800" cap="rnd">
              <a:solidFill>
                <a:schemeClr val="tx1"/>
              </a:solidFill>
              <a:round/>
            </a:ln>
            <a:effectLst/>
          </c:spPr>
          <c:marker>
            <c:symbol val="none"/>
          </c:marker>
          <c:cat>
            <c:numRef>
              <c:f>Analysis!$D$115:$AL$115</c:f>
              <c:numCache>
                <c:formatCode>General</c:formatCode>
                <c:ptCount val="3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numCache>
            </c:numRef>
          </c:cat>
          <c:val>
            <c:numRef>
              <c:f>Analysis!$D$117:$AL$117</c:f>
              <c:numCache>
                <c:formatCode>General</c:formatCode>
                <c:ptCount val="35"/>
                <c:pt idx="0">
                  <c:v>95.61</c:v>
                </c:pt>
                <c:pt idx="1">
                  <c:v>95.37</c:v>
                </c:pt>
                <c:pt idx="2">
                  <c:v>97.96</c:v>
                </c:pt>
                <c:pt idx="3">
                  <c:v>97.96</c:v>
                </c:pt>
                <c:pt idx="4">
                  <c:v>97.96</c:v>
                </c:pt>
                <c:pt idx="5">
                  <c:v>96.5</c:v>
                </c:pt>
                <c:pt idx="6">
                  <c:v>95.02</c:v>
                </c:pt>
                <c:pt idx="7">
                  <c:v>93.55</c:v>
                </c:pt>
                <c:pt idx="8">
                  <c:v>93.23</c:v>
                </c:pt>
                <c:pt idx="9">
                  <c:v>91.98</c:v>
                </c:pt>
                <c:pt idx="10">
                  <c:v>90.74</c:v>
                </c:pt>
                <c:pt idx="11">
                  <c:v>89.5</c:v>
                </c:pt>
                <c:pt idx="12">
                  <c:v>88.25</c:v>
                </c:pt>
                <c:pt idx="13">
                  <c:v>87.01</c:v>
                </c:pt>
                <c:pt idx="14">
                  <c:v>85.77</c:v>
                </c:pt>
                <c:pt idx="15">
                  <c:v>84.52</c:v>
                </c:pt>
                <c:pt idx="16">
                  <c:v>83.28</c:v>
                </c:pt>
                <c:pt idx="17">
                  <c:v>82.04</c:v>
                </c:pt>
                <c:pt idx="18">
                  <c:v>80.8</c:v>
                </c:pt>
                <c:pt idx="19">
                  <c:v>79.55</c:v>
                </c:pt>
                <c:pt idx="20">
                  <c:v>79.55</c:v>
                </c:pt>
                <c:pt idx="21">
                  <c:v>79.55</c:v>
                </c:pt>
                <c:pt idx="22">
                  <c:v>79.55</c:v>
                </c:pt>
                <c:pt idx="23">
                  <c:v>79.55</c:v>
                </c:pt>
                <c:pt idx="24">
                  <c:v>79.55</c:v>
                </c:pt>
                <c:pt idx="25">
                  <c:v>79.55</c:v>
                </c:pt>
                <c:pt idx="26">
                  <c:v>79.55</c:v>
                </c:pt>
                <c:pt idx="27">
                  <c:v>79.55</c:v>
                </c:pt>
                <c:pt idx="28">
                  <c:v>79.55</c:v>
                </c:pt>
                <c:pt idx="29">
                  <c:v>79.55</c:v>
                </c:pt>
                <c:pt idx="30">
                  <c:v>79.55</c:v>
                </c:pt>
                <c:pt idx="31">
                  <c:v>79.55</c:v>
                </c:pt>
                <c:pt idx="32">
                  <c:v>79.55</c:v>
                </c:pt>
                <c:pt idx="33">
                  <c:v>79.55</c:v>
                </c:pt>
                <c:pt idx="34">
                  <c:v>79.55</c:v>
                </c:pt>
              </c:numCache>
            </c:numRef>
          </c:val>
          <c:smooth val="0"/>
          <c:extLst>
            <c:ext xmlns:c16="http://schemas.microsoft.com/office/drawing/2014/chart" uri="{C3380CC4-5D6E-409C-BE32-E72D297353CC}">
              <c16:uniqueId val="{00000000-F2D4-C046-9732-DC65DB4BF576}"/>
            </c:ext>
          </c:extLst>
        </c:ser>
        <c:ser>
          <c:idx val="1"/>
          <c:order val="1"/>
          <c:tx>
            <c:strRef>
              <c:f>Analysis!$A$118</c:f>
              <c:strCache>
                <c:ptCount val="1"/>
                <c:pt idx="0">
                  <c:v>Gasoline target (original proposal)</c:v>
                </c:pt>
              </c:strCache>
            </c:strRef>
          </c:tx>
          <c:spPr>
            <a:ln w="50800" cap="rnd">
              <a:solidFill>
                <a:schemeClr val="tx1"/>
              </a:solidFill>
              <a:prstDash val="sysDot"/>
              <a:round/>
            </a:ln>
            <a:effectLst/>
          </c:spPr>
          <c:marker>
            <c:symbol val="none"/>
          </c:marker>
          <c:cat>
            <c:numRef>
              <c:f>Analysis!$D$115:$AL$115</c:f>
              <c:numCache>
                <c:formatCode>General</c:formatCode>
                <c:ptCount val="3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numCache>
            </c:numRef>
          </c:cat>
          <c:val>
            <c:numRef>
              <c:f>Analysis!$D$118:$AL$118</c:f>
              <c:numCache>
                <c:formatCode>General</c:formatCode>
                <c:ptCount val="35"/>
                <c:pt idx="0">
                  <c:v>95.61</c:v>
                </c:pt>
                <c:pt idx="1">
                  <c:v>95.37</c:v>
                </c:pt>
                <c:pt idx="2">
                  <c:v>97.96</c:v>
                </c:pt>
                <c:pt idx="3">
                  <c:v>97.96</c:v>
                </c:pt>
                <c:pt idx="4">
                  <c:v>97.96</c:v>
                </c:pt>
                <c:pt idx="5">
                  <c:v>96.5</c:v>
                </c:pt>
                <c:pt idx="6">
                  <c:v>95.02</c:v>
                </c:pt>
                <c:pt idx="7">
                  <c:v>93.55</c:v>
                </c:pt>
                <c:pt idx="8">
                  <c:v>93.23</c:v>
                </c:pt>
                <c:pt idx="9">
                  <c:v>91.98</c:v>
                </c:pt>
                <c:pt idx="10">
                  <c:v>90.74</c:v>
                </c:pt>
                <c:pt idx="11">
                  <c:v>89.5</c:v>
                </c:pt>
                <c:pt idx="12">
                  <c:v>88.25</c:v>
                </c:pt>
                <c:pt idx="13">
                  <c:v>87.01</c:v>
                </c:pt>
                <c:pt idx="14">
                  <c:v>80.55</c:v>
                </c:pt>
                <c:pt idx="15">
                  <c:v>78.319999999999993</c:v>
                </c:pt>
                <c:pt idx="16">
                  <c:v>76.09</c:v>
                </c:pt>
                <c:pt idx="17">
                  <c:v>73.86</c:v>
                </c:pt>
                <c:pt idx="18">
                  <c:v>71.63</c:v>
                </c:pt>
                <c:pt idx="19">
                  <c:v>69.400000000000006</c:v>
                </c:pt>
                <c:pt idx="20">
                  <c:v>64.94</c:v>
                </c:pt>
                <c:pt idx="21">
                  <c:v>60.48</c:v>
                </c:pt>
                <c:pt idx="22">
                  <c:v>56.02</c:v>
                </c:pt>
                <c:pt idx="23">
                  <c:v>51.55</c:v>
                </c:pt>
                <c:pt idx="24">
                  <c:v>47.09</c:v>
                </c:pt>
                <c:pt idx="25">
                  <c:v>42.63</c:v>
                </c:pt>
                <c:pt idx="26">
                  <c:v>38.17</c:v>
                </c:pt>
                <c:pt idx="27">
                  <c:v>33.71</c:v>
                </c:pt>
                <c:pt idx="28">
                  <c:v>29.24</c:v>
                </c:pt>
                <c:pt idx="29">
                  <c:v>24.78</c:v>
                </c:pt>
                <c:pt idx="30">
                  <c:v>21.81</c:v>
                </c:pt>
                <c:pt idx="31">
                  <c:v>18.829999999999998</c:v>
                </c:pt>
                <c:pt idx="32">
                  <c:v>15.86</c:v>
                </c:pt>
                <c:pt idx="33">
                  <c:v>12.88</c:v>
                </c:pt>
                <c:pt idx="34">
                  <c:v>9.91</c:v>
                </c:pt>
              </c:numCache>
            </c:numRef>
          </c:val>
          <c:smooth val="0"/>
          <c:extLst>
            <c:ext xmlns:c16="http://schemas.microsoft.com/office/drawing/2014/chart" uri="{C3380CC4-5D6E-409C-BE32-E72D297353CC}">
              <c16:uniqueId val="{00000001-F2D4-C046-9732-DC65DB4BF576}"/>
            </c:ext>
          </c:extLst>
        </c:ser>
        <c:ser>
          <c:idx val="4"/>
          <c:order val="2"/>
          <c:tx>
            <c:v>CARBOB gasoline</c:v>
          </c:tx>
          <c:spPr>
            <a:ln w="28575" cap="rnd">
              <a:solidFill>
                <a:schemeClr val="tx1"/>
              </a:solidFill>
              <a:prstDash val="dash"/>
              <a:round/>
            </a:ln>
            <a:effectLst/>
          </c:spPr>
          <c:marker>
            <c:symbol val="none"/>
          </c:marker>
          <c:cat>
            <c:numRef>
              <c:f>Analysis!$D$115:$AL$115</c:f>
              <c:numCache>
                <c:formatCode>General</c:formatCode>
                <c:ptCount val="3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numCache>
            </c:numRef>
          </c:cat>
          <c:val>
            <c:numRef>
              <c:f>Analysis!$D$116:$AL$116</c:f>
              <c:numCache>
                <c:formatCode>0.00</c:formatCode>
                <c:ptCount val="35"/>
                <c:pt idx="0">
                  <c:v>100.6</c:v>
                </c:pt>
                <c:pt idx="1">
                  <c:v>100.6</c:v>
                </c:pt>
                <c:pt idx="2">
                  <c:v>100.6</c:v>
                </c:pt>
                <c:pt idx="3">
                  <c:v>100.6</c:v>
                </c:pt>
                <c:pt idx="4">
                  <c:v>100.6</c:v>
                </c:pt>
                <c:pt idx="5">
                  <c:v>100.6</c:v>
                </c:pt>
                <c:pt idx="6">
                  <c:v>100.6</c:v>
                </c:pt>
                <c:pt idx="7">
                  <c:v>100.6</c:v>
                </c:pt>
                <c:pt idx="8">
                  <c:v>100.6</c:v>
                </c:pt>
                <c:pt idx="9">
                  <c:v>100.6</c:v>
                </c:pt>
                <c:pt idx="10">
                  <c:v>100.6</c:v>
                </c:pt>
                <c:pt idx="11">
                  <c:v>100.6</c:v>
                </c:pt>
                <c:pt idx="12">
                  <c:v>100.6</c:v>
                </c:pt>
                <c:pt idx="13">
                  <c:v>100.6</c:v>
                </c:pt>
                <c:pt idx="14">
                  <c:v>100.6</c:v>
                </c:pt>
                <c:pt idx="15">
                  <c:v>100.6</c:v>
                </c:pt>
                <c:pt idx="16">
                  <c:v>100.6</c:v>
                </c:pt>
                <c:pt idx="17">
                  <c:v>100.6</c:v>
                </c:pt>
                <c:pt idx="18">
                  <c:v>100.6</c:v>
                </c:pt>
                <c:pt idx="19">
                  <c:v>100.6</c:v>
                </c:pt>
                <c:pt idx="20">
                  <c:v>100.6</c:v>
                </c:pt>
                <c:pt idx="21">
                  <c:v>100.6</c:v>
                </c:pt>
                <c:pt idx="22">
                  <c:v>100.6</c:v>
                </c:pt>
                <c:pt idx="23">
                  <c:v>100.6</c:v>
                </c:pt>
                <c:pt idx="24">
                  <c:v>100.6</c:v>
                </c:pt>
                <c:pt idx="25">
                  <c:v>100.6</c:v>
                </c:pt>
                <c:pt idx="26">
                  <c:v>100.6</c:v>
                </c:pt>
                <c:pt idx="27">
                  <c:v>100.6</c:v>
                </c:pt>
                <c:pt idx="28">
                  <c:v>100.6</c:v>
                </c:pt>
                <c:pt idx="29">
                  <c:v>100.6</c:v>
                </c:pt>
                <c:pt idx="30">
                  <c:v>100.6</c:v>
                </c:pt>
                <c:pt idx="31">
                  <c:v>100.6</c:v>
                </c:pt>
                <c:pt idx="32">
                  <c:v>100.6</c:v>
                </c:pt>
                <c:pt idx="33">
                  <c:v>100.6</c:v>
                </c:pt>
                <c:pt idx="34">
                  <c:v>100.6</c:v>
                </c:pt>
              </c:numCache>
            </c:numRef>
          </c:val>
          <c:smooth val="0"/>
          <c:extLst>
            <c:ext xmlns:c16="http://schemas.microsoft.com/office/drawing/2014/chart" uri="{C3380CC4-5D6E-409C-BE32-E72D297353CC}">
              <c16:uniqueId val="{00000004-F2D4-C046-9732-DC65DB4BF576}"/>
            </c:ext>
          </c:extLst>
        </c:ser>
        <c:ser>
          <c:idx val="2"/>
          <c:order val="3"/>
          <c:tx>
            <c:strRef>
              <c:f>Analysis!$A$119</c:f>
              <c:strCache>
                <c:ptCount val="1"/>
                <c:pt idx="0">
                  <c:v>Gasoline target (15-day changes)</c:v>
                </c:pt>
              </c:strCache>
            </c:strRef>
          </c:tx>
          <c:spPr>
            <a:ln w="50800" cap="rnd">
              <a:solidFill>
                <a:schemeClr val="tx1"/>
              </a:solidFill>
              <a:prstDash val="dash"/>
              <a:round/>
            </a:ln>
            <a:effectLst/>
          </c:spPr>
          <c:marker>
            <c:symbol val="none"/>
          </c:marker>
          <c:cat>
            <c:numRef>
              <c:f>Analysis!$D$115:$AL$115</c:f>
              <c:numCache>
                <c:formatCode>General</c:formatCode>
                <c:ptCount val="3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numCache>
            </c:numRef>
          </c:cat>
          <c:val>
            <c:numRef>
              <c:f>Analysis!$D$119:$AL$119</c:f>
              <c:numCache>
                <c:formatCode>General</c:formatCode>
                <c:ptCount val="35"/>
                <c:pt idx="0">
                  <c:v>95.61</c:v>
                </c:pt>
                <c:pt idx="1">
                  <c:v>95.37</c:v>
                </c:pt>
                <c:pt idx="2">
                  <c:v>97.96</c:v>
                </c:pt>
                <c:pt idx="3">
                  <c:v>97.96</c:v>
                </c:pt>
                <c:pt idx="4">
                  <c:v>97.96</c:v>
                </c:pt>
                <c:pt idx="5">
                  <c:v>96.5</c:v>
                </c:pt>
                <c:pt idx="6">
                  <c:v>95.02</c:v>
                </c:pt>
                <c:pt idx="7">
                  <c:v>93.55</c:v>
                </c:pt>
                <c:pt idx="8">
                  <c:v>93.23</c:v>
                </c:pt>
                <c:pt idx="9">
                  <c:v>91.98</c:v>
                </c:pt>
                <c:pt idx="10">
                  <c:v>90.74</c:v>
                </c:pt>
                <c:pt idx="11">
                  <c:v>89.5</c:v>
                </c:pt>
                <c:pt idx="12">
                  <c:v>88.25</c:v>
                </c:pt>
                <c:pt idx="13">
                  <c:v>87.01</c:v>
                </c:pt>
                <c:pt idx="14">
                  <c:v>76.599999999999994</c:v>
                </c:pt>
                <c:pt idx="15">
                  <c:v>75.16</c:v>
                </c:pt>
                <c:pt idx="16">
                  <c:v>73.72</c:v>
                </c:pt>
                <c:pt idx="17">
                  <c:v>72.28</c:v>
                </c:pt>
                <c:pt idx="18">
                  <c:v>70.84</c:v>
                </c:pt>
                <c:pt idx="19">
                  <c:v>69.400000000000006</c:v>
                </c:pt>
                <c:pt idx="20">
                  <c:v>64.94</c:v>
                </c:pt>
                <c:pt idx="21">
                  <c:v>60.48</c:v>
                </c:pt>
                <c:pt idx="22">
                  <c:v>56.02</c:v>
                </c:pt>
                <c:pt idx="23">
                  <c:v>51.55</c:v>
                </c:pt>
                <c:pt idx="24">
                  <c:v>47.09</c:v>
                </c:pt>
                <c:pt idx="25">
                  <c:v>42.63</c:v>
                </c:pt>
                <c:pt idx="26">
                  <c:v>38.17</c:v>
                </c:pt>
                <c:pt idx="27">
                  <c:v>33.71</c:v>
                </c:pt>
                <c:pt idx="28">
                  <c:v>29.24</c:v>
                </c:pt>
                <c:pt idx="29">
                  <c:v>24.78</c:v>
                </c:pt>
                <c:pt idx="30">
                  <c:v>21.81</c:v>
                </c:pt>
                <c:pt idx="31">
                  <c:v>18.829999999999998</c:v>
                </c:pt>
                <c:pt idx="32">
                  <c:v>15.86</c:v>
                </c:pt>
                <c:pt idx="33">
                  <c:v>12.88</c:v>
                </c:pt>
                <c:pt idx="34">
                  <c:v>9.91</c:v>
                </c:pt>
              </c:numCache>
            </c:numRef>
          </c:val>
          <c:smooth val="0"/>
          <c:extLst>
            <c:ext xmlns:c16="http://schemas.microsoft.com/office/drawing/2014/chart" uri="{C3380CC4-5D6E-409C-BE32-E72D297353CC}">
              <c16:uniqueId val="{00000000-F0D7-E742-844B-E6D5BCFB7EF9}"/>
            </c:ext>
          </c:extLst>
        </c:ser>
        <c:dLbls>
          <c:showLegendKey val="0"/>
          <c:showVal val="0"/>
          <c:showCatName val="0"/>
          <c:showSerName val="0"/>
          <c:showPercent val="0"/>
          <c:showBubbleSize val="0"/>
        </c:dLbls>
        <c:smooth val="0"/>
        <c:axId val="1163742304"/>
        <c:axId val="1163788592"/>
      </c:lineChart>
      <c:catAx>
        <c:axId val="11637423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163788592"/>
        <c:crosses val="autoZero"/>
        <c:auto val="1"/>
        <c:lblAlgn val="ctr"/>
        <c:lblOffset val="100"/>
        <c:tickLblSkip val="1"/>
        <c:noMultiLvlLbl val="0"/>
      </c:catAx>
      <c:valAx>
        <c:axId val="1163788592"/>
        <c:scaling>
          <c:orientation val="minMax"/>
          <c:max val="105"/>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a:solidFill>
                      <a:schemeClr val="tx1"/>
                    </a:solidFill>
                    <a:latin typeface="Helvetica Neue" panose="02000503000000020004" pitchFamily="2" charset="0"/>
                    <a:ea typeface="Helvetica Neue" panose="02000503000000020004" pitchFamily="2" charset="0"/>
                    <a:cs typeface="Helvetica Neue" panose="02000503000000020004" pitchFamily="2" charset="0"/>
                  </a:rPr>
                  <a:t>gCO</a:t>
                </a:r>
                <a:r>
                  <a:rPr lang="en-US" sz="1400" baseline="-25000">
                    <a:solidFill>
                      <a:schemeClr val="tx1"/>
                    </a:solidFill>
                    <a:latin typeface="Helvetica Neue" panose="02000503000000020004" pitchFamily="2" charset="0"/>
                    <a:ea typeface="Helvetica Neue" panose="02000503000000020004" pitchFamily="2" charset="0"/>
                    <a:cs typeface="Helvetica Neue" panose="02000503000000020004" pitchFamily="2" charset="0"/>
                  </a:rPr>
                  <a:t>2</a:t>
                </a:r>
                <a:r>
                  <a:rPr lang="en-US" sz="1400">
                    <a:solidFill>
                      <a:schemeClr val="tx1"/>
                    </a:solidFill>
                    <a:latin typeface="Helvetica Neue" panose="02000503000000020004" pitchFamily="2" charset="0"/>
                    <a:ea typeface="Helvetica Neue" panose="02000503000000020004" pitchFamily="2" charset="0"/>
                    <a:cs typeface="Helvetica Neue" panose="02000503000000020004" pitchFamily="2" charset="0"/>
                  </a:rPr>
                  <a:t>e/MJ</a:t>
                </a:r>
                <a:r>
                  <a:rPr lang="en-US" sz="14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rPr>
                  <a:t> fuel</a:t>
                </a:r>
                <a:endParaRPr lang="en-US" sz="1400">
                  <a:solidFill>
                    <a:schemeClr val="tx1"/>
                  </a:solidFill>
                  <a:latin typeface="Helvetica Neue" panose="02000503000000020004" pitchFamily="2" charset="0"/>
                  <a:ea typeface="Helvetica Neue" panose="02000503000000020004" pitchFamily="2" charset="0"/>
                  <a:cs typeface="Helvetica Neue" panose="02000503000000020004" pitchFamily="2" charset="0"/>
                </a:endParaRPr>
              </a:p>
            </c:rich>
          </c:tx>
          <c:layout>
            <c:manualLayout>
              <c:xMode val="edge"/>
              <c:yMode val="edge"/>
              <c:x val="1.4642154393562893E-2"/>
              <c:y val="6.60428854491094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163742304"/>
        <c:crosses val="autoZero"/>
        <c:crossBetween val="midCat"/>
      </c:valAx>
      <c:spPr>
        <a:noFill/>
        <a:ln>
          <a:noFill/>
        </a:ln>
        <a:effectLst/>
      </c:spPr>
    </c:plotArea>
    <c:legend>
      <c:legendPos val="b"/>
      <c:layout>
        <c:manualLayout>
          <c:xMode val="edge"/>
          <c:yMode val="edge"/>
          <c:x val="0.11882819318922364"/>
          <c:y val="0.47919138282779528"/>
          <c:w val="0.40957445950799004"/>
          <c:h val="0.3531056265359116"/>
        </c:manualLayout>
      </c:layout>
      <c:overlay val="1"/>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0"/>
          <c:order val="0"/>
          <c:tx>
            <c:v>Uncertainty 4</c:v>
          </c:tx>
          <c:spPr>
            <a:ln w="50800" cap="rnd">
              <a:solidFill>
                <a:schemeClr val="accent1">
                  <a:lumMod val="20000"/>
                  <a:lumOff val="80000"/>
                </a:schemeClr>
              </a:solidFill>
              <a:prstDash val="sysDot"/>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Analysis!$R$144:$AL$144</c:f>
              <c:numCache>
                <c:formatCode>_("$"* #,##0.00_);_("$"* \(#,##0.00\);_("$"* "-"??_);_(@_)</c:formatCode>
                <c:ptCount val="21"/>
                <c:pt idx="0">
                  <c:v>247.35793357933579</c:v>
                </c:pt>
                <c:pt idx="1">
                  <c:v>248.48228782287822</c:v>
                </c:pt>
                <c:pt idx="2">
                  <c:v>248.48228782287822</c:v>
                </c:pt>
                <c:pt idx="3">
                  <c:v>125.92767527675278</c:v>
                </c:pt>
                <c:pt idx="4">
                  <c:v>73.083025830258308</c:v>
                </c:pt>
                <c:pt idx="5">
                  <c:v>0</c:v>
                </c:pt>
                <c:pt idx="6">
                  <c:v>73.083025830258308</c:v>
                </c:pt>
                <c:pt idx="7">
                  <c:v>73.083025830258308</c:v>
                </c:pt>
                <c:pt idx="8">
                  <c:v>73.083025830258308</c:v>
                </c:pt>
                <c:pt idx="9">
                  <c:v>95.570110701107012</c:v>
                </c:pt>
                <c:pt idx="10">
                  <c:v>95.570110701107012</c:v>
                </c:pt>
                <c:pt idx="11">
                  <c:v>155.16088560885609</c:v>
                </c:pt>
                <c:pt idx="12">
                  <c:v>155.16088560885609</c:v>
                </c:pt>
                <c:pt idx="13">
                  <c:v>225.9952029520295</c:v>
                </c:pt>
                <c:pt idx="14">
                  <c:v>248.48228782287822</c:v>
                </c:pt>
                <c:pt idx="15">
                  <c:v>248.48228782287822</c:v>
                </c:pt>
                <c:pt idx="16">
                  <c:v>243.98487084870845</c:v>
                </c:pt>
                <c:pt idx="17">
                  <c:v>208.00553505535055</c:v>
                </c:pt>
                <c:pt idx="18">
                  <c:v>175.39926199261993</c:v>
                </c:pt>
                <c:pt idx="19">
                  <c:v>146.16605166051662</c:v>
                </c:pt>
                <c:pt idx="20">
                  <c:v>118.05719557195572</c:v>
                </c:pt>
              </c:numCache>
            </c:numRef>
          </c:val>
          <c:smooth val="0"/>
          <c:extLst>
            <c:ext xmlns:c16="http://schemas.microsoft.com/office/drawing/2014/chart" uri="{C3380CC4-5D6E-409C-BE32-E72D297353CC}">
              <c16:uniqueId val="{00000007-30A0-0F43-A1AF-170ACA6FE320}"/>
            </c:ext>
          </c:extLst>
        </c:ser>
        <c:ser>
          <c:idx val="9"/>
          <c:order val="1"/>
          <c:tx>
            <c:v>Uncertainty 3</c:v>
          </c:tx>
          <c:spPr>
            <a:ln w="50800" cap="rnd">
              <a:solidFill>
                <a:schemeClr val="accent1">
                  <a:lumMod val="40000"/>
                  <a:lumOff val="60000"/>
                </a:schemeClr>
              </a:solidFill>
              <a:prstDash val="sysDot"/>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Analysis!$R$142:$AL$142</c:f>
              <c:numCache>
                <c:formatCode>_("$"* #,##0.00_);_("$"* \(#,##0.00\);_("$"* "-"??_);_(@_)</c:formatCode>
                <c:ptCount val="21"/>
                <c:pt idx="0">
                  <c:v>247.35793357933579</c:v>
                </c:pt>
                <c:pt idx="1">
                  <c:v>248.48228782287822</c:v>
                </c:pt>
                <c:pt idx="2">
                  <c:v>248.48228782287822</c:v>
                </c:pt>
                <c:pt idx="3">
                  <c:v>248.48228782287822</c:v>
                </c:pt>
                <c:pt idx="4">
                  <c:v>248.48228782287822</c:v>
                </c:pt>
                <c:pt idx="5">
                  <c:v>155.16088560885609</c:v>
                </c:pt>
                <c:pt idx="6">
                  <c:v>248.48228782287822</c:v>
                </c:pt>
                <c:pt idx="7">
                  <c:v>248.48228782287822</c:v>
                </c:pt>
                <c:pt idx="8">
                  <c:v>248.48228782287822</c:v>
                </c:pt>
                <c:pt idx="9">
                  <c:v>248.48228782287822</c:v>
                </c:pt>
                <c:pt idx="10">
                  <c:v>248.48228782287822</c:v>
                </c:pt>
                <c:pt idx="11">
                  <c:v>248.48228782287822</c:v>
                </c:pt>
                <c:pt idx="12">
                  <c:v>248.48228782287822</c:v>
                </c:pt>
                <c:pt idx="13">
                  <c:v>248.48228782287822</c:v>
                </c:pt>
                <c:pt idx="14">
                  <c:v>248.48228782287822</c:v>
                </c:pt>
                <c:pt idx="15">
                  <c:v>248.48228782287822</c:v>
                </c:pt>
                <c:pt idx="16">
                  <c:v>243.98487084870845</c:v>
                </c:pt>
                <c:pt idx="17">
                  <c:v>206.88118081180809</c:v>
                </c:pt>
                <c:pt idx="18">
                  <c:v>175.39926199261993</c:v>
                </c:pt>
                <c:pt idx="19">
                  <c:v>146.16605166051662</c:v>
                </c:pt>
                <c:pt idx="20">
                  <c:v>119.18154981549814</c:v>
                </c:pt>
              </c:numCache>
            </c:numRef>
          </c:val>
          <c:smooth val="0"/>
          <c:extLst>
            <c:ext xmlns:c16="http://schemas.microsoft.com/office/drawing/2014/chart" uri="{C3380CC4-5D6E-409C-BE32-E72D297353CC}">
              <c16:uniqueId val="{00000006-30A0-0F43-A1AF-170ACA6FE320}"/>
            </c:ext>
          </c:extLst>
        </c:ser>
        <c:ser>
          <c:idx val="8"/>
          <c:order val="2"/>
          <c:tx>
            <c:v>Uncertainty 2</c:v>
          </c:tx>
          <c:spPr>
            <a:ln w="50800" cap="rnd">
              <a:solidFill>
                <a:schemeClr val="accent1">
                  <a:lumMod val="60000"/>
                  <a:lumOff val="40000"/>
                </a:schemeClr>
              </a:solidFill>
              <a:prstDash val="sysDot"/>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Analysis!$R$140:$AL$140</c:f>
              <c:numCache>
                <c:formatCode>_("$"* #,##0.00_);_("$"* \(#,##0.00\);_("$"* "-"??_);_(@_)</c:formatCode>
                <c:ptCount val="21"/>
                <c:pt idx="0">
                  <c:v>247.35793357933579</c:v>
                </c:pt>
                <c:pt idx="1">
                  <c:v>248.48228782287822</c:v>
                </c:pt>
                <c:pt idx="2">
                  <c:v>155.16088560885609</c:v>
                </c:pt>
                <c:pt idx="3">
                  <c:v>125.92767527675278</c:v>
                </c:pt>
                <c:pt idx="4">
                  <c:v>102.31623616236162</c:v>
                </c:pt>
                <c:pt idx="5">
                  <c:v>85.450922509225094</c:v>
                </c:pt>
                <c:pt idx="6">
                  <c:v>155.16088560885609</c:v>
                </c:pt>
                <c:pt idx="7">
                  <c:v>224.87084870848707</c:v>
                </c:pt>
                <c:pt idx="8">
                  <c:v>248.48228782287822</c:v>
                </c:pt>
                <c:pt idx="9">
                  <c:v>248.48228782287822</c:v>
                </c:pt>
                <c:pt idx="10">
                  <c:v>248.48228782287822</c:v>
                </c:pt>
                <c:pt idx="11">
                  <c:v>248.48228782287822</c:v>
                </c:pt>
                <c:pt idx="12">
                  <c:v>248.48228782287822</c:v>
                </c:pt>
                <c:pt idx="13">
                  <c:v>248.48228782287822</c:v>
                </c:pt>
                <c:pt idx="14">
                  <c:v>248.48228782287822</c:v>
                </c:pt>
                <c:pt idx="15">
                  <c:v>248.48228782287822</c:v>
                </c:pt>
                <c:pt idx="16">
                  <c:v>243.98487084870845</c:v>
                </c:pt>
                <c:pt idx="17">
                  <c:v>206.88118081180809</c:v>
                </c:pt>
                <c:pt idx="18">
                  <c:v>175.39926199261993</c:v>
                </c:pt>
                <c:pt idx="19">
                  <c:v>146.16605166051662</c:v>
                </c:pt>
                <c:pt idx="20">
                  <c:v>119.18154981549814</c:v>
                </c:pt>
              </c:numCache>
            </c:numRef>
          </c:val>
          <c:smooth val="0"/>
          <c:extLst>
            <c:ext xmlns:c16="http://schemas.microsoft.com/office/drawing/2014/chart" uri="{C3380CC4-5D6E-409C-BE32-E72D297353CC}">
              <c16:uniqueId val="{00000005-30A0-0F43-A1AF-170ACA6FE320}"/>
            </c:ext>
          </c:extLst>
        </c:ser>
        <c:ser>
          <c:idx val="7"/>
          <c:order val="3"/>
          <c:tx>
            <c:v>Uncertainty 1</c:v>
          </c:tx>
          <c:spPr>
            <a:ln w="50800" cap="rnd">
              <a:solidFill>
                <a:schemeClr val="accent1">
                  <a:lumMod val="50000"/>
                </a:schemeClr>
              </a:solidFill>
              <a:prstDash val="sysDot"/>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Analysis!$R$138:$AL$138</c:f>
              <c:numCache>
                <c:formatCode>_("$"* #,##0.00_);_("$"* \(#,##0.00\);_("$"* "-"??_);_(@_)</c:formatCode>
                <c:ptCount val="21"/>
                <c:pt idx="0">
                  <c:v>155.16088560885609</c:v>
                </c:pt>
                <c:pt idx="1">
                  <c:v>125.92767527675278</c:v>
                </c:pt>
                <c:pt idx="2">
                  <c:v>102.31623616236162</c:v>
                </c:pt>
                <c:pt idx="3">
                  <c:v>125.92767527675278</c:v>
                </c:pt>
                <c:pt idx="4">
                  <c:v>85.450922509225094</c:v>
                </c:pt>
                <c:pt idx="5">
                  <c:v>85.450922509225094</c:v>
                </c:pt>
                <c:pt idx="6">
                  <c:v>102.31623616236162</c:v>
                </c:pt>
                <c:pt idx="7">
                  <c:v>155.16088560885609</c:v>
                </c:pt>
                <c:pt idx="8">
                  <c:v>155.16088560885609</c:v>
                </c:pt>
                <c:pt idx="9">
                  <c:v>225.9952029520295</c:v>
                </c:pt>
                <c:pt idx="10">
                  <c:v>225.9952029520295</c:v>
                </c:pt>
                <c:pt idx="11">
                  <c:v>248.48228782287822</c:v>
                </c:pt>
                <c:pt idx="12">
                  <c:v>248.48228782287822</c:v>
                </c:pt>
                <c:pt idx="13">
                  <c:v>248.48228782287822</c:v>
                </c:pt>
                <c:pt idx="14">
                  <c:v>248.48228782287822</c:v>
                </c:pt>
                <c:pt idx="15">
                  <c:v>248.48228782287822</c:v>
                </c:pt>
                <c:pt idx="16">
                  <c:v>243.98487084870845</c:v>
                </c:pt>
                <c:pt idx="17">
                  <c:v>208.00553505535055</c:v>
                </c:pt>
                <c:pt idx="18">
                  <c:v>175.39926199261993</c:v>
                </c:pt>
                <c:pt idx="19">
                  <c:v>146.16605166051662</c:v>
                </c:pt>
                <c:pt idx="20">
                  <c:v>118.05719557195572</c:v>
                </c:pt>
              </c:numCache>
            </c:numRef>
          </c:val>
          <c:smooth val="0"/>
          <c:extLst>
            <c:ext xmlns:c16="http://schemas.microsoft.com/office/drawing/2014/chart" uri="{C3380CC4-5D6E-409C-BE32-E72D297353CC}">
              <c16:uniqueId val="{00000004-30A0-0F43-A1AF-170ACA6FE320}"/>
            </c:ext>
          </c:extLst>
        </c:ser>
        <c:ser>
          <c:idx val="6"/>
          <c:order val="4"/>
          <c:tx>
            <c:v>CARB SRIA</c:v>
          </c:tx>
          <c:spPr>
            <a:ln w="50800" cap="rnd">
              <a:solidFill>
                <a:schemeClr val="tx1"/>
              </a:solidFill>
              <a:prstDash val="sysDash"/>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Analysis!$R$132:$AL$132</c:f>
              <c:numCache>
                <c:formatCode>_("$"* #,##0.00_);_("$"* \(#,##0.00\);_("$"* "-"??_);_(@_)</c:formatCode>
                <c:ptCount val="21"/>
                <c:pt idx="0">
                  <c:v>248.48228782287822</c:v>
                </c:pt>
                <c:pt idx="1">
                  <c:v>248.48228782287822</c:v>
                </c:pt>
                <c:pt idx="2">
                  <c:v>210.25424354243543</c:v>
                </c:pt>
                <c:pt idx="3">
                  <c:v>155.16088560885609</c:v>
                </c:pt>
                <c:pt idx="4">
                  <c:v>138.29557195571954</c:v>
                </c:pt>
                <c:pt idx="5">
                  <c:v>85.450922509225094</c:v>
                </c:pt>
                <c:pt idx="6">
                  <c:v>138.29557195571954</c:v>
                </c:pt>
                <c:pt idx="7">
                  <c:v>155.16088560885609</c:v>
                </c:pt>
                <c:pt idx="8">
                  <c:v>155.16088560885609</c:v>
                </c:pt>
                <c:pt idx="9">
                  <c:v>155.16088560885609</c:v>
                </c:pt>
                <c:pt idx="10">
                  <c:v>155.16088560885609</c:v>
                </c:pt>
                <c:pt idx="11">
                  <c:v>155.16088560885609</c:v>
                </c:pt>
                <c:pt idx="12">
                  <c:v>210.25424354243543</c:v>
                </c:pt>
                <c:pt idx="13">
                  <c:v>225.9952029520295</c:v>
                </c:pt>
                <c:pt idx="14">
                  <c:v>248.48228782287822</c:v>
                </c:pt>
                <c:pt idx="15">
                  <c:v>248.48228782287822</c:v>
                </c:pt>
                <c:pt idx="16">
                  <c:v>243.98487084870845</c:v>
                </c:pt>
                <c:pt idx="17">
                  <c:v>206.88118081180809</c:v>
                </c:pt>
                <c:pt idx="18">
                  <c:v>175.39926199261993</c:v>
                </c:pt>
                <c:pt idx="19">
                  <c:v>145.04169741697416</c:v>
                </c:pt>
                <c:pt idx="20">
                  <c:v>118.05719557195572</c:v>
                </c:pt>
              </c:numCache>
            </c:numRef>
          </c:val>
          <c:smooth val="0"/>
          <c:extLst>
            <c:ext xmlns:c16="http://schemas.microsoft.com/office/drawing/2014/chart" uri="{C3380CC4-5D6E-409C-BE32-E72D297353CC}">
              <c16:uniqueId val="{00000005-3E25-3F41-8962-17A8ADB737E7}"/>
            </c:ext>
          </c:extLst>
        </c:ser>
        <c:ser>
          <c:idx val="0"/>
          <c:order val="5"/>
          <c:tx>
            <c:v>Proposed</c:v>
          </c:tx>
          <c:spPr>
            <a:ln w="50800" cap="rnd">
              <a:solidFill>
                <a:schemeClr val="tx1"/>
              </a:solidFill>
              <a:round/>
            </a:ln>
            <a:effectLst/>
          </c:spPr>
          <c:marker>
            <c:symbol val="none"/>
          </c:marker>
          <c:cat>
            <c:numRef>
              <c:f>Analysis!$R$124:$AL$124</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Analysis!$R$136:$AL$136</c:f>
              <c:numCache>
                <c:formatCode>_("$"* #,##0.00_);_("$"* \(#,##0.00\);_("$"* "-"??_);_(@_)</c:formatCode>
                <c:ptCount val="21"/>
                <c:pt idx="0">
                  <c:v>155.16088560885609</c:v>
                </c:pt>
                <c:pt idx="1">
                  <c:v>125.92767527675278</c:v>
                </c:pt>
                <c:pt idx="2">
                  <c:v>102.31623616236162</c:v>
                </c:pt>
                <c:pt idx="3">
                  <c:v>82.077859778597784</c:v>
                </c:pt>
                <c:pt idx="4">
                  <c:v>0</c:v>
                </c:pt>
                <c:pt idx="5">
                  <c:v>0</c:v>
                </c:pt>
                <c:pt idx="6">
                  <c:v>0</c:v>
                </c:pt>
                <c:pt idx="7">
                  <c:v>0</c:v>
                </c:pt>
                <c:pt idx="8">
                  <c:v>43.849815498154982</c:v>
                </c:pt>
                <c:pt idx="9">
                  <c:v>43.849815498154982</c:v>
                </c:pt>
                <c:pt idx="10">
                  <c:v>73.083025830258308</c:v>
                </c:pt>
                <c:pt idx="11">
                  <c:v>73.083025830258308</c:v>
                </c:pt>
                <c:pt idx="12">
                  <c:v>73.083025830258308</c:v>
                </c:pt>
                <c:pt idx="13">
                  <c:v>100.06752767527675</c:v>
                </c:pt>
                <c:pt idx="14">
                  <c:v>155.16088560885609</c:v>
                </c:pt>
                <c:pt idx="15">
                  <c:v>248.48228782287822</c:v>
                </c:pt>
                <c:pt idx="16">
                  <c:v>243.98487084870845</c:v>
                </c:pt>
                <c:pt idx="17">
                  <c:v>206.88118081180809</c:v>
                </c:pt>
                <c:pt idx="18">
                  <c:v>175.39926199261993</c:v>
                </c:pt>
                <c:pt idx="19">
                  <c:v>146.16605166051662</c:v>
                </c:pt>
                <c:pt idx="20">
                  <c:v>119.18154981549814</c:v>
                </c:pt>
              </c:numCache>
            </c:numRef>
          </c:val>
          <c:smooth val="0"/>
          <c:extLst>
            <c:ext xmlns:c16="http://schemas.microsoft.com/office/drawing/2014/chart" uri="{C3380CC4-5D6E-409C-BE32-E72D297353CC}">
              <c16:uniqueId val="{00000003-30A0-0F43-A1AF-170ACA6FE320}"/>
            </c:ext>
          </c:extLst>
        </c:ser>
        <c:dLbls>
          <c:showLegendKey val="0"/>
          <c:showVal val="0"/>
          <c:showCatName val="0"/>
          <c:showSerName val="0"/>
          <c:showPercent val="0"/>
          <c:showBubbleSize val="0"/>
        </c:dLbls>
        <c:smooth val="0"/>
        <c:axId val="1242444720"/>
        <c:axId val="726630255"/>
      </c:lineChart>
      <c:catAx>
        <c:axId val="12424447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726630255"/>
        <c:crosses val="autoZero"/>
        <c:auto val="1"/>
        <c:lblAlgn val="ctr"/>
        <c:lblOffset val="100"/>
        <c:tickLblSkip val="5"/>
        <c:noMultiLvlLbl val="0"/>
      </c:catAx>
      <c:valAx>
        <c:axId val="726630255"/>
        <c:scaling>
          <c:orientation val="minMax"/>
          <c:max val="250"/>
          <c:min val="0"/>
        </c:scaling>
        <c:delete val="0"/>
        <c:axPos val="l"/>
        <c:numFmt formatCode="_(&quot;$&quot;* #,##0_);_(&quot;$&quot;* \(#,##0\);_(&quot;$&quot;* &quot;-&quot;_);_(@_)"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1242444720"/>
        <c:crosses val="autoZero"/>
        <c:crossBetween val="midCat"/>
      </c:valAx>
      <c:spPr>
        <a:noFill/>
        <a:ln>
          <a:noFill/>
        </a:ln>
        <a:effectLst/>
      </c:spPr>
    </c:plotArea>
    <c:legend>
      <c:legendPos val="b"/>
      <c:layout>
        <c:manualLayout>
          <c:xMode val="edge"/>
          <c:yMode val="edge"/>
          <c:x val="0.70981016797952601"/>
          <c:y val="0.46678485257653662"/>
          <c:w val="0.20916863032660393"/>
          <c:h val="0.40754860773662216"/>
        </c:manualLayout>
      </c:layout>
      <c:overlay val="1"/>
      <c:spPr>
        <a:solidFill>
          <a:schemeClr val="bg1"/>
        </a:solidFill>
        <a:ln>
          <a:solidFill>
            <a:schemeClr val="tx1"/>
          </a:solid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Analysis!$A$147</c:f>
              <c:strCache>
                <c:ptCount val="1"/>
                <c:pt idx="0">
                  <c:v>Maximum credit price</c:v>
                </c:pt>
              </c:strCache>
            </c:strRef>
          </c:tx>
          <c:spPr>
            <a:solidFill>
              <a:schemeClr val="bg1">
                <a:lumMod val="95000"/>
              </a:schemeClr>
            </a:solidFill>
            <a:ln w="50800">
              <a:noFill/>
            </a:ln>
            <a:effectLst/>
          </c:spP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Analysis!$R$147:$AL$147</c:f>
              <c:numCache>
                <c:formatCode>_("$"* #,##0.00_);_("$"* \(#,##0.00\);_("$"* "-"??_);_(@_)</c:formatCode>
                <c:ptCount val="21"/>
                <c:pt idx="0">
                  <c:v>0.65457592344000015</c:v>
                </c:pt>
                <c:pt idx="1">
                  <c:v>0.69385047884639994</c:v>
                </c:pt>
                <c:pt idx="2">
                  <c:v>0.73312503425279985</c:v>
                </c:pt>
                <c:pt idx="3">
                  <c:v>0.77239958965919997</c:v>
                </c:pt>
                <c:pt idx="4">
                  <c:v>0.81167414506559987</c:v>
                </c:pt>
                <c:pt idx="5">
                  <c:v>0.85094870047199966</c:v>
                </c:pt>
                <c:pt idx="6">
                  <c:v>0.97259072624459986</c:v>
                </c:pt>
                <c:pt idx="7">
                  <c:v>1.0942327520171999</c:v>
                </c:pt>
                <c:pt idx="8">
                  <c:v>1.2158747777897998</c:v>
                </c:pt>
                <c:pt idx="9">
                  <c:v>1.3377895435305001</c:v>
                </c:pt>
                <c:pt idx="10">
                  <c:v>1.4594315693030997</c:v>
                </c:pt>
                <c:pt idx="11">
                  <c:v>1.5810735950756998</c:v>
                </c:pt>
                <c:pt idx="12">
                  <c:v>1.7027156208482999</c:v>
                </c:pt>
                <c:pt idx="13">
                  <c:v>1.8243576466208999</c:v>
                </c:pt>
                <c:pt idx="14">
                  <c:v>1.9462724123616</c:v>
                </c:pt>
                <c:pt idx="15">
                  <c:v>2.0679144381341996</c:v>
                </c:pt>
                <c:pt idx="16">
                  <c:v>2.1489182086598997</c:v>
                </c:pt>
                <c:pt idx="17">
                  <c:v>2.2301947191536997</c:v>
                </c:pt>
                <c:pt idx="18">
                  <c:v>2.3111984896794002</c:v>
                </c:pt>
                <c:pt idx="19">
                  <c:v>2.3924750001731998</c:v>
                </c:pt>
                <c:pt idx="20">
                  <c:v>2.4734787706988999</c:v>
                </c:pt>
              </c:numCache>
            </c:numRef>
          </c:val>
          <c:extLst>
            <c:ext xmlns:c16="http://schemas.microsoft.com/office/drawing/2014/chart" uri="{C3380CC4-5D6E-409C-BE32-E72D297353CC}">
              <c16:uniqueId val="{00000000-74A0-B24E-97A1-4EE64FC3EE4B}"/>
            </c:ext>
          </c:extLst>
        </c:ser>
        <c:dLbls>
          <c:showLegendKey val="0"/>
          <c:showVal val="0"/>
          <c:showCatName val="0"/>
          <c:showSerName val="0"/>
          <c:showPercent val="0"/>
          <c:showBubbleSize val="0"/>
        </c:dLbls>
        <c:axId val="830496399"/>
        <c:axId val="2128877120"/>
      </c:areaChart>
      <c:lineChart>
        <c:grouping val="standard"/>
        <c:varyColors val="0"/>
        <c:ser>
          <c:idx val="10"/>
          <c:order val="1"/>
          <c:tx>
            <c:v>Uncertainty 4</c:v>
          </c:tx>
          <c:spPr>
            <a:ln w="50800" cap="rnd">
              <a:solidFill>
                <a:schemeClr val="accent1">
                  <a:lumMod val="20000"/>
                  <a:lumOff val="80000"/>
                </a:schemeClr>
              </a:solidFill>
              <a:prstDash val="sysDot"/>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Analysis!$R$158:$AL$158</c:f>
              <c:numCache>
                <c:formatCode>_("$"* #,##0.00_);_("$"* \(#,##0.00\);_("$"* "-"??_);_(@_)</c:formatCode>
                <c:ptCount val="21"/>
                <c:pt idx="0">
                  <c:v>0.63864058609594099</c:v>
                </c:pt>
                <c:pt idx="1">
                  <c:v>0.68003610772197776</c:v>
                </c:pt>
                <c:pt idx="2">
                  <c:v>0.71852871759303294</c:v>
                </c:pt>
                <c:pt idx="3">
                  <c:v>0.38364881753836166</c:v>
                </c:pt>
                <c:pt idx="4">
                  <c:v>0.23397468745151287</c:v>
                </c:pt>
                <c:pt idx="5">
                  <c:v>0</c:v>
                </c:pt>
                <c:pt idx="6">
                  <c:v>0.28036079820298893</c:v>
                </c:pt>
                <c:pt idx="7">
                  <c:v>0.31542555311003695</c:v>
                </c:pt>
                <c:pt idx="8">
                  <c:v>0.35049030801708486</c:v>
                </c:pt>
                <c:pt idx="9">
                  <c:v>0.50429020143570114</c:v>
                </c:pt>
                <c:pt idx="10">
                  <c:v>0.55014411169876376</c:v>
                </c:pt>
                <c:pt idx="11">
                  <c:v>0.96762031800861248</c:v>
                </c:pt>
                <c:pt idx="12">
                  <c:v>1.0420654899651145</c:v>
                </c:pt>
                <c:pt idx="13">
                  <c:v>1.6262220510597449</c:v>
                </c:pt>
                <c:pt idx="14">
                  <c:v>1.9075226669434096</c:v>
                </c:pt>
                <c:pt idx="15">
                  <c:v>2.0267428336273721</c:v>
                </c:pt>
                <c:pt idx="16">
                  <c:v>2.0680137719572578</c:v>
                </c:pt>
                <c:pt idx="17">
                  <c:v>1.8297355178289851</c:v>
                </c:pt>
                <c:pt idx="18">
                  <c:v>1.5989528237613877</c:v>
                </c:pt>
                <c:pt idx="19">
                  <c:v>1.3793185203794835</c:v>
                </c:pt>
                <c:pt idx="20">
                  <c:v>1.1517846683843358</c:v>
                </c:pt>
              </c:numCache>
            </c:numRef>
          </c:val>
          <c:smooth val="0"/>
          <c:extLst>
            <c:ext xmlns:c16="http://schemas.microsoft.com/office/drawing/2014/chart" uri="{C3380CC4-5D6E-409C-BE32-E72D297353CC}">
              <c16:uniqueId val="{00000005-ACCE-C64B-8D3D-163E609F09CC}"/>
            </c:ext>
          </c:extLst>
        </c:ser>
        <c:ser>
          <c:idx val="9"/>
          <c:order val="2"/>
          <c:tx>
            <c:v>Uncertainty 3</c:v>
          </c:tx>
          <c:spPr>
            <a:ln w="50800" cap="rnd">
              <a:solidFill>
                <a:schemeClr val="accent1">
                  <a:lumMod val="40000"/>
                  <a:lumOff val="60000"/>
                </a:schemeClr>
              </a:solidFill>
              <a:prstDash val="sysDot"/>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Analysis!$R$157:$AL$157</c:f>
              <c:numCache>
                <c:formatCode>_("$"* #,##0.00_);_("$"* \(#,##0.00\);_("$"* "-"??_);_(@_)</c:formatCode>
                <c:ptCount val="21"/>
                <c:pt idx="0">
                  <c:v>0.63864058609594099</c:v>
                </c:pt>
                <c:pt idx="1">
                  <c:v>0.68003610772197776</c:v>
                </c:pt>
                <c:pt idx="2">
                  <c:v>0.71852871759303294</c:v>
                </c:pt>
                <c:pt idx="3">
                  <c:v>0.75702132746408846</c:v>
                </c:pt>
                <c:pt idx="4">
                  <c:v>0.79551393733514364</c:v>
                </c:pt>
                <c:pt idx="5">
                  <c:v>0.52078236884368989</c:v>
                </c:pt>
                <c:pt idx="6">
                  <c:v>0.95322671389016222</c:v>
                </c:pt>
                <c:pt idx="7">
                  <c:v>1.0724468805741254</c:v>
                </c:pt>
                <c:pt idx="8">
                  <c:v>1.1916670472580884</c:v>
                </c:pt>
                <c:pt idx="9">
                  <c:v>1.3111545237328228</c:v>
                </c:pt>
                <c:pt idx="10">
                  <c:v>1.4303746904167856</c:v>
                </c:pt>
                <c:pt idx="11">
                  <c:v>1.549594857100749</c:v>
                </c:pt>
                <c:pt idx="12">
                  <c:v>1.6688150237847121</c:v>
                </c:pt>
                <c:pt idx="13">
                  <c:v>1.7880351904686751</c:v>
                </c:pt>
                <c:pt idx="14">
                  <c:v>1.9075226669434096</c:v>
                </c:pt>
                <c:pt idx="15">
                  <c:v>2.0267428336273721</c:v>
                </c:pt>
                <c:pt idx="16">
                  <c:v>2.0680137719572578</c:v>
                </c:pt>
                <c:pt idx="17">
                  <c:v>1.81984505557045</c:v>
                </c:pt>
                <c:pt idx="18">
                  <c:v>1.5989528237613877</c:v>
                </c:pt>
                <c:pt idx="19">
                  <c:v>1.3793185203794835</c:v>
                </c:pt>
                <c:pt idx="20">
                  <c:v>1.1627540461784722</c:v>
                </c:pt>
              </c:numCache>
            </c:numRef>
          </c:val>
          <c:smooth val="0"/>
          <c:extLst>
            <c:ext xmlns:c16="http://schemas.microsoft.com/office/drawing/2014/chart" uri="{C3380CC4-5D6E-409C-BE32-E72D297353CC}">
              <c16:uniqueId val="{00000004-ACCE-C64B-8D3D-163E609F09CC}"/>
            </c:ext>
          </c:extLst>
        </c:ser>
        <c:ser>
          <c:idx val="8"/>
          <c:order val="3"/>
          <c:tx>
            <c:v>Uncertainty 2</c:v>
          </c:tx>
          <c:spPr>
            <a:ln w="50800" cap="rnd">
              <a:solidFill>
                <a:schemeClr val="accent1">
                  <a:lumMod val="60000"/>
                  <a:lumOff val="40000"/>
                </a:schemeClr>
              </a:solidFill>
              <a:prstDash val="sysDot"/>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Analysis!$R$156:$AL$156</c:f>
              <c:numCache>
                <c:formatCode>_("$"* #,##0.00_);_("$"* \(#,##0.00\);_("$"* "-"??_);_(@_)</c:formatCode>
                <c:ptCount val="21"/>
                <c:pt idx="0">
                  <c:v>0.63864058609594099</c:v>
                </c:pt>
                <c:pt idx="1">
                  <c:v>0.68003610772197776</c:v>
                </c:pt>
                <c:pt idx="2">
                  <c:v>0.44867404084994822</c:v>
                </c:pt>
                <c:pt idx="3">
                  <c:v>0.38364881753836166</c:v>
                </c:pt>
                <c:pt idx="4">
                  <c:v>0.32756456243211801</c:v>
                </c:pt>
                <c:pt idx="5">
                  <c:v>0.28680768139217705</c:v>
                </c:pt>
                <c:pt idx="6">
                  <c:v>0.5952275408001918</c:v>
                </c:pt>
                <c:pt idx="7">
                  <c:v>0.97054016341549809</c:v>
                </c:pt>
                <c:pt idx="8">
                  <c:v>1.1916670472580884</c:v>
                </c:pt>
                <c:pt idx="9">
                  <c:v>1.3111545237328228</c:v>
                </c:pt>
                <c:pt idx="10">
                  <c:v>1.4303746904167856</c:v>
                </c:pt>
                <c:pt idx="11">
                  <c:v>1.549594857100749</c:v>
                </c:pt>
                <c:pt idx="12">
                  <c:v>1.6688150237847121</c:v>
                </c:pt>
                <c:pt idx="13">
                  <c:v>1.7880351904686751</c:v>
                </c:pt>
                <c:pt idx="14">
                  <c:v>1.9075226669434096</c:v>
                </c:pt>
                <c:pt idx="15">
                  <c:v>2.0267428336273721</c:v>
                </c:pt>
                <c:pt idx="16">
                  <c:v>2.0680137719572578</c:v>
                </c:pt>
                <c:pt idx="17">
                  <c:v>1.81984505557045</c:v>
                </c:pt>
                <c:pt idx="18">
                  <c:v>1.5989528237613877</c:v>
                </c:pt>
                <c:pt idx="19">
                  <c:v>1.3793185203794835</c:v>
                </c:pt>
                <c:pt idx="20">
                  <c:v>1.1627540461784722</c:v>
                </c:pt>
              </c:numCache>
            </c:numRef>
          </c:val>
          <c:smooth val="0"/>
          <c:extLst>
            <c:ext xmlns:c16="http://schemas.microsoft.com/office/drawing/2014/chart" uri="{C3380CC4-5D6E-409C-BE32-E72D297353CC}">
              <c16:uniqueId val="{00000003-ACCE-C64B-8D3D-163E609F09CC}"/>
            </c:ext>
          </c:extLst>
        </c:ser>
        <c:ser>
          <c:idx val="7"/>
          <c:order val="4"/>
          <c:tx>
            <c:v>Uncertainty 1</c:v>
          </c:tx>
          <c:spPr>
            <a:ln w="50800" cap="rnd">
              <a:solidFill>
                <a:schemeClr val="accent1">
                  <a:lumMod val="50000"/>
                </a:schemeClr>
              </a:solidFill>
              <a:prstDash val="sysDot"/>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Analysis!$R$155:$AL$155</c:f>
              <c:numCache>
                <c:formatCode>_("$"* #,##0.00_);_("$"* \(#,##0.00\);_("$"* "-"??_);_(@_)</c:formatCode>
                <c:ptCount val="21"/>
                <c:pt idx="0">
                  <c:v>0.40060182218745399</c:v>
                </c:pt>
                <c:pt idx="1">
                  <c:v>0.34463368355140961</c:v>
                </c:pt>
                <c:pt idx="2">
                  <c:v>0.2958647660677195</c:v>
                </c:pt>
                <c:pt idx="3">
                  <c:v>0.38364881753836166</c:v>
                </c:pt>
                <c:pt idx="4">
                  <c:v>0.27357040378946118</c:v>
                </c:pt>
                <c:pt idx="5">
                  <c:v>0.28680768139217705</c:v>
                </c:pt>
                <c:pt idx="6">
                  <c:v>0.39250511748418443</c:v>
                </c:pt>
                <c:pt idx="7">
                  <c:v>0.66967271275669371</c:v>
                </c:pt>
                <c:pt idx="8">
                  <c:v>0.7441178847131954</c:v>
                </c:pt>
                <c:pt idx="9">
                  <c:v>1.192498005747952</c:v>
                </c:pt>
                <c:pt idx="10">
                  <c:v>1.3009290170759</c:v>
                </c:pt>
                <c:pt idx="11">
                  <c:v>1.549594857100749</c:v>
                </c:pt>
                <c:pt idx="12">
                  <c:v>1.6688150237847121</c:v>
                </c:pt>
                <c:pt idx="13">
                  <c:v>1.7880351904686751</c:v>
                </c:pt>
                <c:pt idx="14">
                  <c:v>1.9075226669434096</c:v>
                </c:pt>
                <c:pt idx="15">
                  <c:v>2.0267428336273721</c:v>
                </c:pt>
                <c:pt idx="16">
                  <c:v>2.0680137719572578</c:v>
                </c:pt>
                <c:pt idx="17">
                  <c:v>1.8297355178289851</c:v>
                </c:pt>
                <c:pt idx="18">
                  <c:v>1.5989528237613877</c:v>
                </c:pt>
                <c:pt idx="19">
                  <c:v>1.3793185203794835</c:v>
                </c:pt>
                <c:pt idx="20">
                  <c:v>1.1517846683843358</c:v>
                </c:pt>
              </c:numCache>
            </c:numRef>
          </c:val>
          <c:smooth val="0"/>
          <c:extLst>
            <c:ext xmlns:c16="http://schemas.microsoft.com/office/drawing/2014/chart" uri="{C3380CC4-5D6E-409C-BE32-E72D297353CC}">
              <c16:uniqueId val="{00000002-ACCE-C64B-8D3D-163E609F09CC}"/>
            </c:ext>
          </c:extLst>
        </c:ser>
        <c:ser>
          <c:idx val="5"/>
          <c:order val="5"/>
          <c:tx>
            <c:strRef>
              <c:f>Analysis!$A$152</c:f>
              <c:strCache>
                <c:ptCount val="1"/>
                <c:pt idx="0">
                  <c:v>CARB SRIA </c:v>
                </c:pt>
              </c:strCache>
            </c:strRef>
          </c:tx>
          <c:spPr>
            <a:ln w="50800" cap="rnd">
              <a:solidFill>
                <a:schemeClr val="tx1"/>
              </a:solidFill>
              <a:prstDash val="dash"/>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Analysis!$R$152:$AL$152</c:f>
              <c:numCache>
                <c:formatCode>_("$"* #,##0.00_);_("$"* \(#,##0.00\);_("$"* "-"??_);_(@_)</c:formatCode>
                <c:ptCount val="21"/>
                <c:pt idx="0">
                  <c:v>0.53595613049629143</c:v>
                </c:pt>
                <c:pt idx="1">
                  <c:v>0.59556621383827313</c:v>
                </c:pt>
                <c:pt idx="2">
                  <c:v>0.55437994376790756</c:v>
                </c:pt>
                <c:pt idx="3">
                  <c:v>0.44633719688718815</c:v>
                </c:pt>
                <c:pt idx="4">
                  <c:v>0.43099893690180435</c:v>
                </c:pt>
                <c:pt idx="5">
                  <c:v>0.28680768139217705</c:v>
                </c:pt>
                <c:pt idx="6">
                  <c:v>0.5305288950610404</c:v>
                </c:pt>
                <c:pt idx="7">
                  <c:v>0.66967271275669371</c:v>
                </c:pt>
                <c:pt idx="8">
                  <c:v>0.7441178847131954</c:v>
                </c:pt>
                <c:pt idx="9">
                  <c:v>0.81872997409560888</c:v>
                </c:pt>
                <c:pt idx="10">
                  <c:v>0.89317514605211057</c:v>
                </c:pt>
                <c:pt idx="11">
                  <c:v>0.96762031800861248</c:v>
                </c:pt>
                <c:pt idx="12">
                  <c:v>1.4120742508947566</c:v>
                </c:pt>
                <c:pt idx="13">
                  <c:v>1.6262220510597449</c:v>
                </c:pt>
                <c:pt idx="14">
                  <c:v>1.9075226669434096</c:v>
                </c:pt>
                <c:pt idx="15">
                  <c:v>2.0267428336273721</c:v>
                </c:pt>
                <c:pt idx="16">
                  <c:v>2.0680137719572578</c:v>
                </c:pt>
                <c:pt idx="17">
                  <c:v>1.81984505557045</c:v>
                </c:pt>
                <c:pt idx="18">
                  <c:v>1.5989528237613877</c:v>
                </c:pt>
                <c:pt idx="19">
                  <c:v>1.3687083779150258</c:v>
                </c:pt>
                <c:pt idx="20">
                  <c:v>1.1517846683843358</c:v>
                </c:pt>
              </c:numCache>
            </c:numRef>
          </c:val>
          <c:smooth val="0"/>
          <c:extLst>
            <c:ext xmlns:c16="http://schemas.microsoft.com/office/drawing/2014/chart" uri="{C3380CC4-5D6E-409C-BE32-E72D297353CC}">
              <c16:uniqueId val="{00000005-74A0-B24E-97A1-4EE64FC3EE4B}"/>
            </c:ext>
          </c:extLst>
        </c:ser>
        <c:ser>
          <c:idx val="6"/>
          <c:order val="6"/>
          <c:tx>
            <c:v>Proposed</c:v>
          </c:tx>
          <c:spPr>
            <a:ln w="50800" cap="rnd">
              <a:solidFill>
                <a:schemeClr val="tx1"/>
              </a:solidFill>
              <a:round/>
            </a:ln>
            <a:effectLst/>
          </c:spPr>
          <c:marker>
            <c:symbol val="none"/>
          </c:marker>
          <c:cat>
            <c:numRef>
              <c:f>Analysis!$R$146:$AL$146</c:f>
              <c:numCache>
                <c:formatCode>General</c:formatCod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numCache>
            </c:numRef>
          </c:cat>
          <c:val>
            <c:numRef>
              <c:f>Analysis!$R$154:$AL$154</c:f>
              <c:numCache>
                <c:formatCode>_("$"* #,##0.00_);_("$"* \(#,##0.00\);_("$"* "-"??_);_(@_)</c:formatCode>
                <c:ptCount val="21"/>
                <c:pt idx="0">
                  <c:v>0.40060182218745399</c:v>
                </c:pt>
                <c:pt idx="1">
                  <c:v>0.34463368355140961</c:v>
                </c:pt>
                <c:pt idx="2">
                  <c:v>0.2958647660677195</c:v>
                </c:pt>
                <c:pt idx="3">
                  <c:v>0.25005681857411066</c:v>
                </c:pt>
                <c:pt idx="4">
                  <c:v>0</c:v>
                </c:pt>
                <c:pt idx="5">
                  <c:v>0</c:v>
                </c:pt>
                <c:pt idx="6">
                  <c:v>0</c:v>
                </c:pt>
                <c:pt idx="7">
                  <c:v>0</c:v>
                </c:pt>
                <c:pt idx="8">
                  <c:v>0.21029418481025089</c:v>
                </c:pt>
                <c:pt idx="9">
                  <c:v>0.23138021007049817</c:v>
                </c:pt>
                <c:pt idx="10">
                  <c:v>0.42069843835787818</c:v>
                </c:pt>
                <c:pt idx="11">
                  <c:v>0.4557631932649262</c:v>
                </c:pt>
                <c:pt idx="12">
                  <c:v>0.49082794817197423</c:v>
                </c:pt>
                <c:pt idx="13">
                  <c:v>0.72006847036973798</c:v>
                </c:pt>
                <c:pt idx="14">
                  <c:v>1.1911227513040294</c:v>
                </c:pt>
                <c:pt idx="15">
                  <c:v>2.0267428336273721</c:v>
                </c:pt>
                <c:pt idx="16">
                  <c:v>2.0680137719572578</c:v>
                </c:pt>
                <c:pt idx="17">
                  <c:v>1.81984505557045</c:v>
                </c:pt>
                <c:pt idx="18">
                  <c:v>1.5989528237613877</c:v>
                </c:pt>
                <c:pt idx="19">
                  <c:v>1.3793185203794835</c:v>
                </c:pt>
                <c:pt idx="20">
                  <c:v>1.1627540461784722</c:v>
                </c:pt>
              </c:numCache>
            </c:numRef>
          </c:val>
          <c:smooth val="0"/>
          <c:extLst>
            <c:ext xmlns:c16="http://schemas.microsoft.com/office/drawing/2014/chart" uri="{C3380CC4-5D6E-409C-BE32-E72D297353CC}">
              <c16:uniqueId val="{00000001-ACCE-C64B-8D3D-163E609F09CC}"/>
            </c:ext>
          </c:extLst>
        </c:ser>
        <c:dLbls>
          <c:showLegendKey val="0"/>
          <c:showVal val="0"/>
          <c:showCatName val="0"/>
          <c:showSerName val="0"/>
          <c:showPercent val="0"/>
          <c:showBubbleSize val="0"/>
        </c:dLbls>
        <c:marker val="1"/>
        <c:smooth val="0"/>
        <c:axId val="830496399"/>
        <c:axId val="2128877120"/>
      </c:lineChart>
      <c:catAx>
        <c:axId val="83049639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2128877120"/>
        <c:crosses val="autoZero"/>
        <c:auto val="1"/>
        <c:lblAlgn val="ctr"/>
        <c:lblOffset val="100"/>
        <c:tickLblSkip val="5"/>
        <c:noMultiLvlLbl val="0"/>
      </c:catAx>
      <c:valAx>
        <c:axId val="2128877120"/>
        <c:scaling>
          <c:orientation val="minMax"/>
          <c:max val="2.5"/>
        </c:scaling>
        <c:delete val="0"/>
        <c:axPos val="l"/>
        <c:numFmt formatCode="_(&quot;$&quot;* #,##0.00_);_(&quot;$&quot;* \(#,##0.00\);_(&quot;$&quot;* &quot;-&quot;??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crossAx val="830496399"/>
        <c:crosses val="autoZero"/>
        <c:crossBetween val="midCat"/>
      </c:valAx>
      <c:spPr>
        <a:noFill/>
        <a:ln>
          <a:noFill/>
        </a:ln>
        <a:effectLst/>
      </c:spPr>
    </c:plotArea>
    <c:legend>
      <c:legendPos val="l"/>
      <c:layout>
        <c:manualLayout>
          <c:xMode val="edge"/>
          <c:yMode val="edge"/>
          <c:x val="0.10687074720168176"/>
          <c:y val="2.6568442878404337E-2"/>
          <c:w val="0.27027236349554667"/>
          <c:h val="0.41723617595054252"/>
        </c:manualLayout>
      </c:layout>
      <c:overlay val="1"/>
      <c:spPr>
        <a:solidFill>
          <a:schemeClr val="bg1"/>
        </a:solidFill>
        <a:ln>
          <a:solidFill>
            <a:schemeClr val="tx1"/>
          </a:solid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Helvetica Neue" panose="02000503000000020004" pitchFamily="2" charset="0"/>
              <a:ea typeface="Helvetica Neue" panose="02000503000000020004" pitchFamily="2" charset="0"/>
              <a:cs typeface="Helvetica Neue" panose="02000503000000020004"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0001770814518"/>
          <c:y val="0.14367079515461453"/>
          <c:w val="0.38587208583760357"/>
          <c:h val="0.68856299198309023"/>
        </c:manualLayout>
      </c:layout>
      <c:barChart>
        <c:barDir val="col"/>
        <c:grouping val="stacked"/>
        <c:varyColors val="0"/>
        <c:ser>
          <c:idx val="4"/>
          <c:order val="0"/>
          <c:tx>
            <c:strRef>
              <c:f>'CARB Fig 2'!$A$61</c:f>
              <c:strCache>
                <c:ptCount val="1"/>
                <c:pt idx="0">
                  <c:v>Ethanol</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2'!$B$61:$N$61</c:f>
              <c:numCache>
                <c:formatCode>_(* #,##0_);_(* \(#,##0\);_(* "-"??_);_(@_)</c:formatCode>
                <c:ptCount val="13"/>
                <c:pt idx="0">
                  <c:v>1048.6268945185186</c:v>
                </c:pt>
                <c:pt idx="1">
                  <c:v>1037.6098402222224</c:v>
                </c:pt>
                <c:pt idx="2">
                  <c:v>1040.6926071111111</c:v>
                </c:pt>
                <c:pt idx="3">
                  <c:v>1044.8973345555555</c:v>
                </c:pt>
                <c:pt idx="4">
                  <c:v>1055.010741111111</c:v>
                </c:pt>
                <c:pt idx="5">
                  <c:v>1124.2193079259259</c:v>
                </c:pt>
                <c:pt idx="6">
                  <c:v>1108.3040585555557</c:v>
                </c:pt>
                <c:pt idx="7">
                  <c:v>1126.529636851852</c:v>
                </c:pt>
                <c:pt idx="8">
                  <c:v>1095.9478990370371</c:v>
                </c:pt>
                <c:pt idx="9">
                  <c:v>914.15321581481476</c:v>
                </c:pt>
                <c:pt idx="10">
                  <c:v>999.85651651851845</c:v>
                </c:pt>
                <c:pt idx="11">
                  <c:v>1024.1985663703704</c:v>
                </c:pt>
                <c:pt idx="12">
                  <c:v>972.1502752962964</c:v>
                </c:pt>
              </c:numCache>
            </c:numRef>
          </c:val>
          <c:extLst>
            <c:ext xmlns:c16="http://schemas.microsoft.com/office/drawing/2014/chart" uri="{C3380CC4-5D6E-409C-BE32-E72D297353CC}">
              <c16:uniqueId val="{00000000-E54A-6448-98A6-77887A45EBAD}"/>
            </c:ext>
          </c:extLst>
        </c:ser>
        <c:ser>
          <c:idx val="0"/>
          <c:order val="1"/>
          <c:tx>
            <c:strRef>
              <c:f>'CARB Fig 2'!$A$57</c:f>
              <c:strCache>
                <c:ptCount val="1"/>
                <c:pt idx="0">
                  <c:v>Biodiesel</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2'!$B$57:$N$57</c:f>
              <c:numCache>
                <c:formatCode>_(* #,##0_);_(* \(#,##0\);_(* "-"??_);_(@_)</c:formatCode>
                <c:ptCount val="13"/>
                <c:pt idx="0">
                  <c:v>13.652477587498922</c:v>
                </c:pt>
                <c:pt idx="1">
                  <c:v>21.752274392212726</c:v>
                </c:pt>
                <c:pt idx="2">
                  <c:v>65.227742387723396</c:v>
                </c:pt>
                <c:pt idx="3">
                  <c:v>72.7380112965553</c:v>
                </c:pt>
                <c:pt idx="4">
                  <c:v>137.69484042605544</c:v>
                </c:pt>
                <c:pt idx="5">
                  <c:v>177.87427224889925</c:v>
                </c:pt>
                <c:pt idx="6">
                  <c:v>184.86281290088925</c:v>
                </c:pt>
                <c:pt idx="7">
                  <c:v>200.82479688603991</c:v>
                </c:pt>
                <c:pt idx="8">
                  <c:v>230.37974117119921</c:v>
                </c:pt>
                <c:pt idx="9">
                  <c:v>290.13778418553056</c:v>
                </c:pt>
                <c:pt idx="10">
                  <c:v>315.86584648536655</c:v>
                </c:pt>
                <c:pt idx="11">
                  <c:v>306.65583236087372</c:v>
                </c:pt>
                <c:pt idx="12">
                  <c:v>292.79697765069494</c:v>
                </c:pt>
              </c:numCache>
            </c:numRef>
          </c:val>
          <c:extLst>
            <c:ext xmlns:c16="http://schemas.microsoft.com/office/drawing/2014/chart" uri="{C3380CC4-5D6E-409C-BE32-E72D297353CC}">
              <c16:uniqueId val="{00000001-E54A-6448-98A6-77887A45EBAD}"/>
            </c:ext>
          </c:extLst>
        </c:ser>
        <c:ser>
          <c:idx val="5"/>
          <c:order val="2"/>
          <c:tx>
            <c:strRef>
              <c:f>'CARB Fig 2'!$A$62</c:f>
              <c:strCache>
                <c:ptCount val="1"/>
                <c:pt idx="0">
                  <c:v>Renewable Diesel</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2'!$B$62:$N$62</c:f>
              <c:numCache>
                <c:formatCode>_(* #,##0_);_(* \(#,##0\);_(* "-"??_);_(@_)</c:formatCode>
                <c:ptCount val="13"/>
                <c:pt idx="0">
                  <c:v>2.0186671777605114</c:v>
                </c:pt>
                <c:pt idx="1">
                  <c:v>9.8666381123197784</c:v>
                </c:pt>
                <c:pt idx="2">
                  <c:v>130.8913425045325</c:v>
                </c:pt>
                <c:pt idx="3">
                  <c:v>126.30870470387637</c:v>
                </c:pt>
                <c:pt idx="4">
                  <c:v>184.86114972589141</c:v>
                </c:pt>
                <c:pt idx="5">
                  <c:v>286.17599503626002</c:v>
                </c:pt>
                <c:pt idx="6">
                  <c:v>375.48958544504882</c:v>
                </c:pt>
                <c:pt idx="7">
                  <c:v>429.33038739057235</c:v>
                </c:pt>
                <c:pt idx="8">
                  <c:v>691.61238999827333</c:v>
                </c:pt>
                <c:pt idx="9">
                  <c:v>659.2654156880775</c:v>
                </c:pt>
                <c:pt idx="10">
                  <c:v>1053.2809877061211</c:v>
                </c:pt>
                <c:pt idx="11">
                  <c:v>1545.7485969260986</c:v>
                </c:pt>
                <c:pt idx="12">
                  <c:v>2199.6347106539761</c:v>
                </c:pt>
              </c:numCache>
            </c:numRef>
          </c:val>
          <c:extLst>
            <c:ext xmlns:c16="http://schemas.microsoft.com/office/drawing/2014/chart" uri="{C3380CC4-5D6E-409C-BE32-E72D297353CC}">
              <c16:uniqueId val="{00000002-E54A-6448-98A6-77887A45EBAD}"/>
            </c:ext>
          </c:extLst>
        </c:ser>
        <c:ser>
          <c:idx val="2"/>
          <c:order val="3"/>
          <c:tx>
            <c:strRef>
              <c:f>'CARB Fig 2'!$A$59</c:f>
              <c:strCache>
                <c:ptCount val="1"/>
                <c:pt idx="0">
                  <c:v>Fossil Natural Gas</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2'!$B$59:$N$59</c:f>
              <c:numCache>
                <c:formatCode>_(* #,##0_);_(* \(#,##0\);_(* "-"??_);_(@_)</c:formatCode>
                <c:ptCount val="13"/>
                <c:pt idx="0">
                  <c:v>85.217063730208068</c:v>
                </c:pt>
                <c:pt idx="1">
                  <c:v>98.171972953552626</c:v>
                </c:pt>
                <c:pt idx="2">
                  <c:v>103.45937561124063</c:v>
                </c:pt>
                <c:pt idx="3">
                  <c:v>112.37210595407063</c:v>
                </c:pt>
                <c:pt idx="4">
                  <c:v>83.468989718898385</c:v>
                </c:pt>
                <c:pt idx="5">
                  <c:v>65.285556496158165</c:v>
                </c:pt>
                <c:pt idx="6">
                  <c:v>59.257889697056029</c:v>
                </c:pt>
                <c:pt idx="7">
                  <c:v>55.915202093671766</c:v>
                </c:pt>
                <c:pt idx="8">
                  <c:v>47.213652224725898</c:v>
                </c:pt>
                <c:pt idx="9">
                  <c:v>14.400493648795649</c:v>
                </c:pt>
                <c:pt idx="10">
                  <c:v>4.635048438401105</c:v>
                </c:pt>
                <c:pt idx="11">
                  <c:v>8.2975083254769917</c:v>
                </c:pt>
                <c:pt idx="12">
                  <c:v>7.887650545281879</c:v>
                </c:pt>
              </c:numCache>
            </c:numRef>
          </c:val>
          <c:extLst>
            <c:ext xmlns:c16="http://schemas.microsoft.com/office/drawing/2014/chart" uri="{C3380CC4-5D6E-409C-BE32-E72D297353CC}">
              <c16:uniqueId val="{00000003-E54A-6448-98A6-77887A45EBAD}"/>
            </c:ext>
          </c:extLst>
        </c:ser>
        <c:ser>
          <c:idx val="1"/>
          <c:order val="4"/>
          <c:tx>
            <c:strRef>
              <c:f>'CARB Fig 2'!$A$58</c:f>
              <c:strCache>
                <c:ptCount val="1"/>
                <c:pt idx="0">
                  <c:v>Biomethane</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2'!$B$58:$N$58</c:f>
              <c:numCache>
                <c:formatCode>_(* #,##0_);_(* \(#,##0\);_(* "-"??_);_(@_)</c:formatCode>
                <c:ptCount val="13"/>
                <c:pt idx="0">
                  <c:v>1.8287560113096777</c:v>
                </c:pt>
                <c:pt idx="1">
                  <c:v>1.8504746054562722</c:v>
                </c:pt>
                <c:pt idx="2">
                  <c:v>11.883924109902443</c:v>
                </c:pt>
                <c:pt idx="3">
                  <c:v>33.367026841837173</c:v>
                </c:pt>
                <c:pt idx="4">
                  <c:v>77.098967152464823</c:v>
                </c:pt>
                <c:pt idx="5">
                  <c:v>103.61048747820081</c:v>
                </c:pt>
                <c:pt idx="6">
                  <c:v>123.96765849305017</c:v>
                </c:pt>
                <c:pt idx="7">
                  <c:v>139.17853502218767</c:v>
                </c:pt>
                <c:pt idx="8">
                  <c:v>161.69648557877926</c:v>
                </c:pt>
                <c:pt idx="9">
                  <c:v>175.98392830294398</c:v>
                </c:pt>
                <c:pt idx="10">
                  <c:v>202.64662202469137</c:v>
                </c:pt>
                <c:pt idx="11">
                  <c:v>221.41947221289823</c:v>
                </c:pt>
                <c:pt idx="12">
                  <c:v>235.78701763524134</c:v>
                </c:pt>
              </c:numCache>
            </c:numRef>
          </c:val>
          <c:extLst>
            <c:ext xmlns:c16="http://schemas.microsoft.com/office/drawing/2014/chart" uri="{C3380CC4-5D6E-409C-BE32-E72D297353CC}">
              <c16:uniqueId val="{00000004-E54A-6448-98A6-77887A45EBAD}"/>
            </c:ext>
          </c:extLst>
        </c:ser>
        <c:ser>
          <c:idx val="3"/>
          <c:order val="5"/>
          <c:tx>
            <c:strRef>
              <c:f>'CARB Fig 2'!$A$60</c:f>
              <c:strCache>
                <c:ptCount val="1"/>
                <c:pt idx="0">
                  <c:v>Electricity</c:v>
                </c:pt>
              </c:strCache>
            </c:strRef>
          </c:tx>
          <c:invertIfNegative val="0"/>
          <c:cat>
            <c:numRef>
              <c:f>'CARB Fig 2'!$B$56:$N$56</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2'!$B$60:$N$60</c:f>
              <c:numCache>
                <c:formatCode>_(* #,##0_);_(* \(#,##0\);_(* "-"??_);_(@_)</c:formatCode>
                <c:ptCount val="13"/>
                <c:pt idx="0">
                  <c:v>0.374697</c:v>
                </c:pt>
                <c:pt idx="1">
                  <c:v>1.3154699999999999</c:v>
                </c:pt>
                <c:pt idx="2">
                  <c:v>3.5998860000000001</c:v>
                </c:pt>
                <c:pt idx="3">
                  <c:v>8.4526679999999992</c:v>
                </c:pt>
                <c:pt idx="4">
                  <c:v>12.975826</c:v>
                </c:pt>
                <c:pt idx="5">
                  <c:v>60.213889999999999</c:v>
                </c:pt>
                <c:pt idx="6">
                  <c:v>75.181203999999994</c:v>
                </c:pt>
                <c:pt idx="7">
                  <c:v>109.004857</c:v>
                </c:pt>
                <c:pt idx="8">
                  <c:v>122.832707</c:v>
                </c:pt>
                <c:pt idx="9">
                  <c:v>105.352827</c:v>
                </c:pt>
                <c:pt idx="10">
                  <c:v>153.442894</c:v>
                </c:pt>
                <c:pt idx="11">
                  <c:v>218.48148599999999</c:v>
                </c:pt>
                <c:pt idx="12">
                  <c:v>265.72519199999999</c:v>
                </c:pt>
              </c:numCache>
            </c:numRef>
          </c:val>
          <c:extLst>
            <c:ext xmlns:c16="http://schemas.microsoft.com/office/drawing/2014/chart" uri="{C3380CC4-5D6E-409C-BE32-E72D297353CC}">
              <c16:uniqueId val="{00000005-E54A-6448-98A6-77887A45EBAD}"/>
            </c:ext>
          </c:extLst>
        </c:ser>
        <c:dLbls>
          <c:showLegendKey val="0"/>
          <c:showVal val="0"/>
          <c:showCatName val="0"/>
          <c:showSerName val="0"/>
          <c:showPercent val="0"/>
          <c:showBubbleSize val="0"/>
        </c:dLbls>
        <c:gapWidth val="75"/>
        <c:overlap val="100"/>
        <c:axId val="176571520"/>
        <c:axId val="176573824"/>
      </c:barChart>
      <c:catAx>
        <c:axId val="176571520"/>
        <c:scaling>
          <c:orientation val="minMax"/>
        </c:scaling>
        <c:delete val="0"/>
        <c:axPos val="b"/>
        <c:numFmt formatCode="General" sourceLinked="1"/>
        <c:majorTickMark val="none"/>
        <c:minorTickMark val="none"/>
        <c:tickLblPos val="nextTo"/>
        <c:crossAx val="176573824"/>
        <c:crosses val="autoZero"/>
        <c:auto val="1"/>
        <c:lblAlgn val="ctr"/>
        <c:lblOffset val="100"/>
        <c:noMultiLvlLbl val="0"/>
      </c:catAx>
      <c:valAx>
        <c:axId val="176573824"/>
        <c:scaling>
          <c:orientation val="minMax"/>
        </c:scaling>
        <c:delete val="0"/>
        <c:axPos val="l"/>
        <c:majorGridlines/>
        <c:title>
          <c:tx>
            <c:rich>
              <a:bodyPr rot="-5400000" vert="horz"/>
              <a:lstStyle/>
              <a:p>
                <a:pPr>
                  <a:defRPr sz="1200"/>
                </a:pPr>
                <a:r>
                  <a:rPr lang="en-US" sz="1200"/>
                  <a:t>Fuel Volume (Millon</a:t>
                </a:r>
                <a:r>
                  <a:rPr lang="en-US" sz="1200" baseline="0"/>
                  <a:t> GGE)</a:t>
                </a:r>
                <a:endParaRPr lang="en-US" sz="1200"/>
              </a:p>
            </c:rich>
          </c:tx>
          <c:layout>
            <c:manualLayout>
              <c:xMode val="edge"/>
              <c:yMode val="edge"/>
              <c:x val="3.3772078314647902E-2"/>
              <c:y val="0.29324160399265242"/>
            </c:manualLayout>
          </c:layout>
          <c:overlay val="0"/>
        </c:title>
        <c:numFmt formatCode="#,##0" sourceLinked="0"/>
        <c:majorTickMark val="out"/>
        <c:minorTickMark val="none"/>
        <c:tickLblPos val="nextTo"/>
        <c:crossAx val="176571520"/>
        <c:crosses val="autoZero"/>
        <c:crossBetween val="between"/>
      </c:valAx>
      <c:spPr>
        <a:ln>
          <a:noFill/>
        </a:ln>
      </c:spPr>
    </c:plotArea>
    <c:legend>
      <c:legendPos val="b"/>
      <c:layout>
        <c:manualLayout>
          <c:xMode val="edge"/>
          <c:yMode val="edge"/>
          <c:x val="2.1183351020771572E-2"/>
          <c:y val="0.89134833464247243"/>
          <c:w val="0.96900562143287683"/>
          <c:h val="9.6174317393275685E-2"/>
        </c:manualLayout>
      </c:layout>
      <c:overlay val="0"/>
      <c:txPr>
        <a:bodyPr/>
        <a:lstStyle/>
        <a:p>
          <a:pPr>
            <a:defRPr sz="12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01920378605172"/>
          <c:y val="7.1385317884574709E-2"/>
          <c:w val="0.810330082064464"/>
          <c:h val="0.84524706281245376"/>
        </c:manualLayout>
      </c:layout>
      <c:barChart>
        <c:barDir val="col"/>
        <c:grouping val="stacked"/>
        <c:varyColors val="0"/>
        <c:ser>
          <c:idx val="4"/>
          <c:order val="0"/>
          <c:tx>
            <c:strRef>
              <c:f>'CARB Fig 2'!$A$69</c:f>
              <c:strCache>
                <c:ptCount val="1"/>
                <c:pt idx="0">
                  <c:v>Ethanol</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2'!$B$69:$N$69</c:f>
              <c:numCache>
                <c:formatCode>0.0</c:formatCode>
                <c:ptCount val="13"/>
                <c:pt idx="0">
                  <c:v>1.0235529999999999</c:v>
                </c:pt>
                <c:pt idx="1">
                  <c:v>1.2190939999999999</c:v>
                </c:pt>
                <c:pt idx="2">
                  <c:v>1.983878</c:v>
                </c:pt>
                <c:pt idx="3">
                  <c:v>2.0308830000000002</c:v>
                </c:pt>
                <c:pt idx="4">
                  <c:v>2.1247539999999998</c:v>
                </c:pt>
                <c:pt idx="5">
                  <c:v>3.5193859999999999</c:v>
                </c:pt>
                <c:pt idx="6">
                  <c:v>3.4882240000000002</c:v>
                </c:pt>
                <c:pt idx="7">
                  <c:v>3.458529</c:v>
                </c:pt>
                <c:pt idx="8">
                  <c:v>4.3421320000000003</c:v>
                </c:pt>
                <c:pt idx="9">
                  <c:v>3.7366549999999998</c:v>
                </c:pt>
                <c:pt idx="10">
                  <c:v>3.8255520000000001</c:v>
                </c:pt>
                <c:pt idx="11">
                  <c:v>3.74064</c:v>
                </c:pt>
                <c:pt idx="12">
                  <c:v>3.3628960000000001</c:v>
                </c:pt>
              </c:numCache>
            </c:numRef>
          </c:val>
          <c:extLst>
            <c:ext xmlns:c16="http://schemas.microsoft.com/office/drawing/2014/chart" uri="{C3380CC4-5D6E-409C-BE32-E72D297353CC}">
              <c16:uniqueId val="{00000000-8333-6246-8992-16D50A973998}"/>
            </c:ext>
          </c:extLst>
        </c:ser>
        <c:ser>
          <c:idx val="0"/>
          <c:order val="1"/>
          <c:tx>
            <c:strRef>
              <c:f>'CARB Fig 2'!$A$65</c:f>
              <c:strCache>
                <c:ptCount val="1"/>
                <c:pt idx="0">
                  <c:v>Biodiesel</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2'!$B$65:$N$65</c:f>
              <c:numCache>
                <c:formatCode>0.0</c:formatCode>
                <c:ptCount val="13"/>
                <c:pt idx="0">
                  <c:v>8.4266999999999995E-2</c:v>
                </c:pt>
                <c:pt idx="1">
                  <c:v>0.14934700000000001</c:v>
                </c:pt>
                <c:pt idx="2">
                  <c:v>0.56667000000000001</c:v>
                </c:pt>
                <c:pt idx="3">
                  <c:v>0.71799999999999997</c:v>
                </c:pt>
                <c:pt idx="4">
                  <c:v>1.21391</c:v>
                </c:pt>
                <c:pt idx="5">
                  <c:v>1.736783</c:v>
                </c:pt>
                <c:pt idx="6">
                  <c:v>1.379739</c:v>
                </c:pt>
                <c:pt idx="7">
                  <c:v>1.606554</c:v>
                </c:pt>
                <c:pt idx="8">
                  <c:v>1.8310900000000001</c:v>
                </c:pt>
                <c:pt idx="9">
                  <c:v>2.213327</c:v>
                </c:pt>
                <c:pt idx="10">
                  <c:v>2.3105989999999998</c:v>
                </c:pt>
                <c:pt idx="11">
                  <c:v>2.204548</c:v>
                </c:pt>
                <c:pt idx="12">
                  <c:v>1.9702</c:v>
                </c:pt>
              </c:numCache>
            </c:numRef>
          </c:val>
          <c:extLst>
            <c:ext xmlns:c16="http://schemas.microsoft.com/office/drawing/2014/chart" uri="{C3380CC4-5D6E-409C-BE32-E72D297353CC}">
              <c16:uniqueId val="{00000001-8333-6246-8992-16D50A973998}"/>
            </c:ext>
          </c:extLst>
        </c:ser>
        <c:ser>
          <c:idx val="5"/>
          <c:order val="2"/>
          <c:tx>
            <c:strRef>
              <c:f>'CARB Fig 2'!$A$70</c:f>
              <c:strCache>
                <c:ptCount val="1"/>
                <c:pt idx="0">
                  <c:v>Renewable Diesel</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2'!$B$70:$N$70</c:f>
              <c:numCache>
                <c:formatCode>0.0</c:formatCode>
                <c:ptCount val="13"/>
                <c:pt idx="0">
                  <c:v>1.702E-2</c:v>
                </c:pt>
                <c:pt idx="1">
                  <c:v>7.2659000000000001E-2</c:v>
                </c:pt>
                <c:pt idx="2">
                  <c:v>0.78992899999999999</c:v>
                </c:pt>
                <c:pt idx="3">
                  <c:v>0.84497900000000004</c:v>
                </c:pt>
                <c:pt idx="4">
                  <c:v>1.038171</c:v>
                </c:pt>
                <c:pt idx="5">
                  <c:v>2.2412169999999998</c:v>
                </c:pt>
                <c:pt idx="6">
                  <c:v>2.9667300000000001</c:v>
                </c:pt>
                <c:pt idx="7">
                  <c:v>3.4853909999999999</c:v>
                </c:pt>
                <c:pt idx="8">
                  <c:v>4.7805270000000002</c:v>
                </c:pt>
                <c:pt idx="9">
                  <c:v>4.5712999999999999</c:v>
                </c:pt>
                <c:pt idx="10">
                  <c:v>6.5564629999999999</c:v>
                </c:pt>
                <c:pt idx="11">
                  <c:v>9.6169349999999998</c:v>
                </c:pt>
                <c:pt idx="12">
                  <c:v>11.928851999999999</c:v>
                </c:pt>
              </c:numCache>
            </c:numRef>
          </c:val>
          <c:extLst>
            <c:ext xmlns:c16="http://schemas.microsoft.com/office/drawing/2014/chart" uri="{C3380CC4-5D6E-409C-BE32-E72D297353CC}">
              <c16:uniqueId val="{00000002-8333-6246-8992-16D50A973998}"/>
            </c:ext>
          </c:extLst>
        </c:ser>
        <c:ser>
          <c:idx val="2"/>
          <c:order val="3"/>
          <c:tx>
            <c:strRef>
              <c:f>'CARB Fig 2'!$A$67</c:f>
              <c:strCache>
                <c:ptCount val="1"/>
                <c:pt idx="0">
                  <c:v>Fossil Natural Gas</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2'!$B$67:$N$67</c:f>
              <c:numCache>
                <c:formatCode>0.0</c:formatCode>
                <c:ptCount val="13"/>
                <c:pt idx="0">
                  <c:v>0.16439000000000001</c:v>
                </c:pt>
                <c:pt idx="1">
                  <c:v>0.18317</c:v>
                </c:pt>
                <c:pt idx="2">
                  <c:v>0.221855</c:v>
                </c:pt>
                <c:pt idx="3">
                  <c:v>0.24701600000000001</c:v>
                </c:pt>
                <c:pt idx="4">
                  <c:v>0.205591</c:v>
                </c:pt>
                <c:pt idx="5">
                  <c:v>0.17019100000000001</c:v>
                </c:pt>
                <c:pt idx="6">
                  <c:v>5.8493999999999997E-2</c:v>
                </c:pt>
                <c:pt idx="7">
                  <c:v>5.8775000000000001E-2</c:v>
                </c:pt>
                <c:pt idx="8">
                  <c:v>3.0851E-2</c:v>
                </c:pt>
                <c:pt idx="9">
                  <c:v>8.1930000000000006E-3</c:v>
                </c:pt>
                <c:pt idx="10">
                  <c:v>2.447E-3</c:v>
                </c:pt>
                <c:pt idx="11">
                  <c:v>2.542E-3</c:v>
                </c:pt>
                <c:pt idx="12">
                  <c:v>1.6360000000000001E-3</c:v>
                </c:pt>
              </c:numCache>
            </c:numRef>
          </c:val>
          <c:extLst>
            <c:ext xmlns:c16="http://schemas.microsoft.com/office/drawing/2014/chart" uri="{C3380CC4-5D6E-409C-BE32-E72D297353CC}">
              <c16:uniqueId val="{00000003-8333-6246-8992-16D50A973998}"/>
            </c:ext>
          </c:extLst>
        </c:ser>
        <c:ser>
          <c:idx val="1"/>
          <c:order val="4"/>
          <c:tx>
            <c:strRef>
              <c:f>'CARB Fig 2'!$A$66</c:f>
              <c:strCache>
                <c:ptCount val="1"/>
                <c:pt idx="0">
                  <c:v>Biomethane</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2'!$B$66:$N$66</c:f>
              <c:numCache>
                <c:formatCode>0.0</c:formatCode>
                <c:ptCount val="13"/>
                <c:pt idx="0">
                  <c:v>1.4715000000000001E-2</c:v>
                </c:pt>
                <c:pt idx="1">
                  <c:v>1.4845000000000001E-2</c:v>
                </c:pt>
                <c:pt idx="2">
                  <c:v>9.8117999999999997E-2</c:v>
                </c:pt>
                <c:pt idx="3">
                  <c:v>0.23955799999999999</c:v>
                </c:pt>
                <c:pt idx="4">
                  <c:v>0.57595200000000002</c:v>
                </c:pt>
                <c:pt idx="5">
                  <c:v>0.68265500000000001</c:v>
                </c:pt>
                <c:pt idx="6">
                  <c:v>0.68098499999999995</c:v>
                </c:pt>
                <c:pt idx="7">
                  <c:v>0.75128799999999996</c:v>
                </c:pt>
                <c:pt idx="8">
                  <c:v>0.93679199999999996</c:v>
                </c:pt>
                <c:pt idx="9">
                  <c:v>1.6647069999999999</c:v>
                </c:pt>
                <c:pt idx="10">
                  <c:v>2.7870840000000001</c:v>
                </c:pt>
                <c:pt idx="11">
                  <c:v>4.3450790000000001</c:v>
                </c:pt>
                <c:pt idx="12">
                  <c:v>5.3255220000000003</c:v>
                </c:pt>
              </c:numCache>
            </c:numRef>
          </c:val>
          <c:extLst>
            <c:ext xmlns:c16="http://schemas.microsoft.com/office/drawing/2014/chart" uri="{C3380CC4-5D6E-409C-BE32-E72D297353CC}">
              <c16:uniqueId val="{00000004-8333-6246-8992-16D50A973998}"/>
            </c:ext>
          </c:extLst>
        </c:ser>
        <c:ser>
          <c:idx val="3"/>
          <c:order val="5"/>
          <c:tx>
            <c:strRef>
              <c:f>'CARB Fig 2'!$A$68</c:f>
              <c:strCache>
                <c:ptCount val="1"/>
                <c:pt idx="0">
                  <c:v>Electricity</c:v>
                </c:pt>
              </c:strCache>
            </c:strRef>
          </c:tx>
          <c:invertIfNegative val="0"/>
          <c:cat>
            <c:numRef>
              <c:f>'CARB Fig 2'!$B$64:$N$64</c:f>
              <c:numCache>
                <c:formatCode>General</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'CARB Fig 2'!$B$68:$N$68</c:f>
              <c:numCache>
                <c:formatCode>0.0</c:formatCode>
                <c:ptCount val="13"/>
                <c:pt idx="0">
                  <c:v>7.7429999999999999E-3</c:v>
                </c:pt>
                <c:pt idx="1">
                  <c:v>2.6984000000000001E-2</c:v>
                </c:pt>
                <c:pt idx="2">
                  <c:v>9.3952999999999995E-2</c:v>
                </c:pt>
                <c:pt idx="3">
                  <c:v>0.22133</c:v>
                </c:pt>
                <c:pt idx="4">
                  <c:v>0.33773999999999998</c:v>
                </c:pt>
                <c:pt idx="5">
                  <c:v>0.90470300000000003</c:v>
                </c:pt>
                <c:pt idx="6">
                  <c:v>1.1980729999999999</c:v>
                </c:pt>
                <c:pt idx="7">
                  <c:v>1.7913490000000001</c:v>
                </c:pt>
                <c:pt idx="8">
                  <c:v>2.7929430000000002</c:v>
                </c:pt>
                <c:pt idx="9">
                  <c:v>2.9430580000000002</c:v>
                </c:pt>
                <c:pt idx="10">
                  <c:v>4.4665369999999998</c:v>
                </c:pt>
                <c:pt idx="11">
                  <c:v>6.4513619999999996</c:v>
                </c:pt>
                <c:pt idx="12">
                  <c:v>7.3433529999999996</c:v>
                </c:pt>
              </c:numCache>
            </c:numRef>
          </c:val>
          <c:extLst>
            <c:ext xmlns:c16="http://schemas.microsoft.com/office/drawing/2014/chart" uri="{C3380CC4-5D6E-409C-BE32-E72D297353CC}">
              <c16:uniqueId val="{00000005-8333-6246-8992-16D50A973998}"/>
            </c:ext>
          </c:extLst>
        </c:ser>
        <c:dLbls>
          <c:showLegendKey val="0"/>
          <c:showVal val="0"/>
          <c:showCatName val="0"/>
          <c:showSerName val="0"/>
          <c:showPercent val="0"/>
          <c:showBubbleSize val="0"/>
        </c:dLbls>
        <c:gapWidth val="85"/>
        <c:overlap val="100"/>
        <c:axId val="176587136"/>
        <c:axId val="176588672"/>
      </c:barChart>
      <c:catAx>
        <c:axId val="176587136"/>
        <c:scaling>
          <c:orientation val="minMax"/>
        </c:scaling>
        <c:delete val="0"/>
        <c:axPos val="b"/>
        <c:numFmt formatCode="General" sourceLinked="1"/>
        <c:majorTickMark val="none"/>
        <c:minorTickMark val="none"/>
        <c:tickLblPos val="nextTo"/>
        <c:crossAx val="176588672"/>
        <c:crosses val="autoZero"/>
        <c:auto val="1"/>
        <c:lblAlgn val="ctr"/>
        <c:lblOffset val="100"/>
        <c:noMultiLvlLbl val="0"/>
      </c:catAx>
      <c:valAx>
        <c:axId val="176588672"/>
        <c:scaling>
          <c:orientation val="minMax"/>
          <c:max val="30"/>
          <c:min val="0"/>
        </c:scaling>
        <c:delete val="0"/>
        <c:axPos val="l"/>
        <c:majorGridlines/>
        <c:title>
          <c:tx>
            <c:rich>
              <a:bodyPr rot="-5400000" vert="horz"/>
              <a:lstStyle/>
              <a:p>
                <a:pPr>
                  <a:defRPr sz="1200"/>
                </a:pPr>
                <a:r>
                  <a:rPr lang="en-US" sz="1200"/>
                  <a:t>Credits (Million  MT)</a:t>
                </a:r>
              </a:p>
            </c:rich>
          </c:tx>
          <c:layout>
            <c:manualLayout>
              <c:xMode val="edge"/>
              <c:yMode val="edge"/>
              <c:x val="3.3405772108305476E-2"/>
              <c:y val="0.25802222350296034"/>
            </c:manualLayout>
          </c:layout>
          <c:overlay val="0"/>
        </c:title>
        <c:numFmt formatCode="0.0" sourceLinked="1"/>
        <c:majorTickMark val="out"/>
        <c:minorTickMark val="none"/>
        <c:tickLblPos val="nextTo"/>
        <c:crossAx val="176587136"/>
        <c:crosses val="autoZero"/>
        <c:crossBetween val="between"/>
      </c:valAx>
      <c:spPr>
        <a:ln>
          <a:noFill/>
        </a:ln>
      </c:spPr>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Ethanol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'CARB Fig 3'!$A$107</c:f>
              <c:strCache>
                <c:ptCount val="1"/>
                <c:pt idx="0">
                  <c:v>Ethanol</c:v>
                </c:pt>
              </c:strCache>
            </c:strRef>
          </c:tx>
          <c:spPr>
            <a:ln w="28575" cap="rnd">
              <a:solidFill>
                <a:schemeClr val="accent1"/>
              </a:solidFill>
              <a:round/>
            </a:ln>
            <a:effectLst/>
          </c:spPr>
          <c:marker>
            <c:symbol val="none"/>
          </c:marker>
          <c:cat>
            <c:strRef>
              <c:f>'CARB Fig 3'!$C$106:$BB$106</c:f>
              <c:strCache>
                <c:ptCount val="52"/>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strCache>
            </c:strRef>
          </c:cat>
          <c:val>
            <c:numRef>
              <c:f>'CARB Fig 3'!$C$107:$BB$107</c:f>
              <c:numCache>
                <c:formatCode>General</c:formatCode>
                <c:ptCount val="52"/>
                <c:pt idx="0">
                  <c:v>88.48</c:v>
                </c:pt>
                <c:pt idx="1">
                  <c:v>87.8</c:v>
                </c:pt>
                <c:pt idx="2">
                  <c:v>87</c:v>
                </c:pt>
                <c:pt idx="3">
                  <c:v>86.6</c:v>
                </c:pt>
                <c:pt idx="4">
                  <c:v>86.8</c:v>
                </c:pt>
                <c:pt idx="5">
                  <c:v>86.78</c:v>
                </c:pt>
                <c:pt idx="6">
                  <c:v>83.48</c:v>
                </c:pt>
                <c:pt idx="7">
                  <c:v>84.27</c:v>
                </c:pt>
                <c:pt idx="8">
                  <c:v>83.6</c:v>
                </c:pt>
                <c:pt idx="9">
                  <c:v>83.81</c:v>
                </c:pt>
                <c:pt idx="10">
                  <c:v>80.239999999999995</c:v>
                </c:pt>
                <c:pt idx="11">
                  <c:v>81.84</c:v>
                </c:pt>
                <c:pt idx="12">
                  <c:v>82.83</c:v>
                </c:pt>
                <c:pt idx="13">
                  <c:v>80.400000000000006</c:v>
                </c:pt>
                <c:pt idx="14">
                  <c:v>82.03</c:v>
                </c:pt>
                <c:pt idx="15">
                  <c:v>82.38</c:v>
                </c:pt>
                <c:pt idx="16">
                  <c:v>82.86</c:v>
                </c:pt>
                <c:pt idx="17">
                  <c:v>82.75</c:v>
                </c:pt>
                <c:pt idx="18">
                  <c:v>81.8</c:v>
                </c:pt>
                <c:pt idx="19">
                  <c:v>78.87</c:v>
                </c:pt>
                <c:pt idx="20">
                  <c:v>72.87</c:v>
                </c:pt>
                <c:pt idx="21">
                  <c:v>70.83</c:v>
                </c:pt>
                <c:pt idx="22">
                  <c:v>69.98</c:v>
                </c:pt>
                <c:pt idx="23">
                  <c:v>70.34</c:v>
                </c:pt>
                <c:pt idx="24">
                  <c:v>71.489999999999995</c:v>
                </c:pt>
                <c:pt idx="25">
                  <c:v>70.290000000000006</c:v>
                </c:pt>
                <c:pt idx="26">
                  <c:v>69.510000000000005</c:v>
                </c:pt>
                <c:pt idx="27">
                  <c:v>68.98</c:v>
                </c:pt>
                <c:pt idx="28">
                  <c:v>70.099999999999994</c:v>
                </c:pt>
                <c:pt idx="29">
                  <c:v>70.02</c:v>
                </c:pt>
                <c:pt idx="30">
                  <c:v>68.41</c:v>
                </c:pt>
                <c:pt idx="31">
                  <c:v>65.89</c:v>
                </c:pt>
                <c:pt idx="32">
                  <c:v>66</c:v>
                </c:pt>
                <c:pt idx="33">
                  <c:v>63.69</c:v>
                </c:pt>
                <c:pt idx="34">
                  <c:v>59.33</c:v>
                </c:pt>
                <c:pt idx="35">
                  <c:v>59.46</c:v>
                </c:pt>
                <c:pt idx="36">
                  <c:v>60.34</c:v>
                </c:pt>
                <c:pt idx="37">
                  <c:v>62.13</c:v>
                </c:pt>
                <c:pt idx="38">
                  <c:v>57.77</c:v>
                </c:pt>
                <c:pt idx="39">
                  <c:v>57.69</c:v>
                </c:pt>
                <c:pt idx="40">
                  <c:v>60.66</c:v>
                </c:pt>
                <c:pt idx="41">
                  <c:v>60.87</c:v>
                </c:pt>
                <c:pt idx="42">
                  <c:v>59.45</c:v>
                </c:pt>
                <c:pt idx="43">
                  <c:v>58.8</c:v>
                </c:pt>
                <c:pt idx="44">
                  <c:v>58.47</c:v>
                </c:pt>
                <c:pt idx="45">
                  <c:v>59.71</c:v>
                </c:pt>
                <c:pt idx="46">
                  <c:v>59.39</c:v>
                </c:pt>
                <c:pt idx="47">
                  <c:v>59.21</c:v>
                </c:pt>
                <c:pt idx="48">
                  <c:v>60.09</c:v>
                </c:pt>
                <c:pt idx="49">
                  <c:v>60.47</c:v>
                </c:pt>
                <c:pt idx="50">
                  <c:v>61.32</c:v>
                </c:pt>
                <c:pt idx="51">
                  <c:v>58.3</c:v>
                </c:pt>
              </c:numCache>
            </c:numRef>
          </c:val>
          <c:smooth val="0"/>
          <c:extLst>
            <c:ext xmlns:c16="http://schemas.microsoft.com/office/drawing/2014/chart" uri="{C3380CC4-5D6E-409C-BE32-E72D297353CC}">
              <c16:uniqueId val="{00000000-3261-234D-B4B2-02450388A3C6}"/>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B59E79-50A0-9D43-B645-C10CAECFE122}">
  <sheetPr/>
  <sheetViews>
    <sheetView zoomScale="110" workbookViewId="0"/>
  </sheetViews>
  <pageMargins left="0.7" right="0.7" top="0.75" bottom="0.75" header="0.3" footer="0.3"/>
  <pageSetup orientation="landscape" horizontalDpi="0" verticalDpi="0"/>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0D95DDC-38E3-F646-A56C-E4A48B33612F}">
  <sheetPr/>
  <sheetViews>
    <sheetView zoomScale="110" workbookViewId="0"/>
  </sheetViews>
  <pageMargins left="0.7" right="0.7" top="0.75" bottom="0.75" header="0.3" footer="0.3"/>
  <pageSetup orientation="landscape" horizontalDpi="0" verticalDpi="0"/>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D1FB656-BC10-9142-9DD4-B05350D556D9}">
  <sheetPr/>
  <sheetViews>
    <sheetView zoomScale="108" workbookViewId="0"/>
  </sheetViews>
  <pageMargins left="0.7" right="0.7" top="0.75" bottom="0.75" header="0.3" footer="0.3"/>
  <pageSetup orientation="landscape" horizontalDpi="0" verticalDpi="0"/>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2FF66A8-BF56-404A-BC0C-C92AA74F26D7}">
  <sheetPr/>
  <sheetViews>
    <sheetView zoomScale="110" workbookViewId="0"/>
  </sheetViews>
  <pageMargins left="0.7" right="0.7" top="0.75" bottom="0.75" header="0.3" footer="0.3"/>
  <pageSetup orientation="landscape" horizontalDpi="0" verticalDpi="0"/>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E02E91-4AC6-2B45-96E9-4F1759F522A9}">
  <sheetPr/>
  <sheetViews>
    <sheetView zoomScale="107" workbookViewId="0"/>
  </sheetViews>
  <pageMargins left="0.7" right="0.7" top="0.75" bottom="0.75" header="0.3" footer="0.3"/>
  <pageSetup orientation="landscape" horizontalDpi="0" verticalDpi="0"/>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9599674-E8A9-0E42-9477-4BF2AAAE50DB}">
  <sheetPr/>
  <sheetViews>
    <sheetView workbookViewId="0"/>
  </sheetViews>
  <pageMargins left="0.7" right="0.7" top="0.75" bottom="0.75" header="0.3" footer="0.3"/>
  <pageSetup orientation="landscape" horizontalDpi="0" verticalDpi="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5CAEF47A-1A28-865B-EB09-9C52AABCF4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86841410-6C34-6AAF-1C74-DA95A95E64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6396E302-AC57-8150-CEF4-63895E6265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0E3FBD8D-31FF-4C59-AE16-54FCB6CB50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6355" cy="6290654"/>
    <xdr:graphicFrame macro="">
      <xdr:nvGraphicFramePr>
        <xdr:cNvPr id="2" name="Chart 1">
          <a:extLst>
            <a:ext uri="{FF2B5EF4-FFF2-40B4-BE49-F238E27FC236}">
              <a16:creationId xmlns:a16="http://schemas.microsoft.com/office/drawing/2014/main" id="{025E01E8-460A-8B02-C431-5227DEFFE6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4100" cy="6286500"/>
    <xdr:graphicFrame macro="">
      <xdr:nvGraphicFramePr>
        <xdr:cNvPr id="2" name="Chart 1">
          <a:extLst>
            <a:ext uri="{FF2B5EF4-FFF2-40B4-BE49-F238E27FC236}">
              <a16:creationId xmlns:a16="http://schemas.microsoft.com/office/drawing/2014/main" id="{0DFEACB5-B439-050E-014C-0C17A2EB011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14</xdr:col>
      <xdr:colOff>770793</xdr:colOff>
      <xdr:row>42</xdr:row>
      <xdr:rowOff>151121</xdr:rowOff>
    </xdr:from>
    <xdr:to>
      <xdr:col>25</xdr:col>
      <xdr:colOff>871802</xdr:colOff>
      <xdr:row>73</xdr:row>
      <xdr:rowOff>83078</xdr:rowOff>
    </xdr:to>
    <xdr:graphicFrame macro="">
      <xdr:nvGraphicFramePr>
        <xdr:cNvPr id="2" name="Chart 1">
          <a:extLst>
            <a:ext uri="{FF2B5EF4-FFF2-40B4-BE49-F238E27FC236}">
              <a16:creationId xmlns:a16="http://schemas.microsoft.com/office/drawing/2014/main" id="{E6B1C172-9F1E-FA46-BA80-D140DA5D7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489294</xdr:colOff>
      <xdr:row>45</xdr:row>
      <xdr:rowOff>171478</xdr:rowOff>
    </xdr:from>
    <xdr:to>
      <xdr:col>25</xdr:col>
      <xdr:colOff>602565</xdr:colOff>
      <xdr:row>70</xdr:row>
      <xdr:rowOff>128994</xdr:rowOff>
    </xdr:to>
    <xdr:graphicFrame macro="">
      <xdr:nvGraphicFramePr>
        <xdr:cNvPr id="3" name="Chart 2">
          <a:extLst>
            <a:ext uri="{FF2B5EF4-FFF2-40B4-BE49-F238E27FC236}">
              <a16:creationId xmlns:a16="http://schemas.microsoft.com/office/drawing/2014/main" id="{B9FB0229-E3B6-5D44-BCFB-C6917F3A6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56030</xdr:colOff>
      <xdr:row>121</xdr:row>
      <xdr:rowOff>11206</xdr:rowOff>
    </xdr:from>
    <xdr:to>
      <xdr:col>7</xdr:col>
      <xdr:colOff>366293</xdr:colOff>
      <xdr:row>135</xdr:row>
      <xdr:rowOff>177893</xdr:rowOff>
    </xdr:to>
    <xdr:graphicFrame macro="">
      <xdr:nvGraphicFramePr>
        <xdr:cNvPr id="2" name="Chart 1" descr="Ethanol CI Average from Q1 2019 through Q1 2019" title="Ethanol CI Average">
          <a:extLst>
            <a:ext uri="{FF2B5EF4-FFF2-40B4-BE49-F238E27FC236}">
              <a16:creationId xmlns:a16="http://schemas.microsoft.com/office/drawing/2014/main" id="{5ABE9BFF-D05C-4442-BAAE-C8A6453FD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560294</xdr:colOff>
      <xdr:row>121</xdr:row>
      <xdr:rowOff>0</xdr:rowOff>
    </xdr:from>
    <xdr:to>
      <xdr:col>12</xdr:col>
      <xdr:colOff>869857</xdr:colOff>
      <xdr:row>135</xdr:row>
      <xdr:rowOff>166687</xdr:rowOff>
    </xdr:to>
    <xdr:graphicFrame macro="">
      <xdr:nvGraphicFramePr>
        <xdr:cNvPr id="3" name="Chart 2" descr="Biodiesel CI Average from Q1 2019 through Q1 2019" title="Biodiesel CI Average">
          <a:extLst>
            <a:ext uri="{FF2B5EF4-FFF2-40B4-BE49-F238E27FC236}">
              <a16:creationId xmlns:a16="http://schemas.microsoft.com/office/drawing/2014/main" id="{B9C2F58E-5DDE-EB43-BAAE-8E435A046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67237</xdr:colOff>
      <xdr:row>121</xdr:row>
      <xdr:rowOff>0</xdr:rowOff>
    </xdr:from>
    <xdr:to>
      <xdr:col>18</xdr:col>
      <xdr:colOff>376800</xdr:colOff>
      <xdr:row>135</xdr:row>
      <xdr:rowOff>166687</xdr:rowOff>
    </xdr:to>
    <xdr:graphicFrame macro="">
      <xdr:nvGraphicFramePr>
        <xdr:cNvPr id="4" name="Chart 3" descr="Renewable Diesel CI Average from Q1 2019 through Q1 2019" title="Renewable Diesel CI Average ">
          <a:extLst>
            <a:ext uri="{FF2B5EF4-FFF2-40B4-BE49-F238E27FC236}">
              <a16:creationId xmlns:a16="http://schemas.microsoft.com/office/drawing/2014/main" id="{FB5E038D-2E0E-5345-9451-FA5F8395DC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694765</xdr:colOff>
      <xdr:row>120</xdr:row>
      <xdr:rowOff>179294</xdr:rowOff>
    </xdr:from>
    <xdr:to>
      <xdr:col>23</xdr:col>
      <xdr:colOff>1004328</xdr:colOff>
      <xdr:row>135</xdr:row>
      <xdr:rowOff>155481</xdr:rowOff>
    </xdr:to>
    <xdr:graphicFrame macro="">
      <xdr:nvGraphicFramePr>
        <xdr:cNvPr id="5" name="Chart 4" descr="Bio-CNG CI Average from Q1 2019 through Q1 2019" title="Bio-CNG CI Average">
          <a:extLst>
            <a:ext uri="{FF2B5EF4-FFF2-40B4-BE49-F238E27FC236}">
              <a16:creationId xmlns:a16="http://schemas.microsoft.com/office/drawing/2014/main" id="{79823732-68AC-A944-B052-AD2A19707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258203</xdr:colOff>
      <xdr:row>120</xdr:row>
      <xdr:rowOff>177426</xdr:rowOff>
    </xdr:from>
    <xdr:to>
      <xdr:col>29</xdr:col>
      <xdr:colOff>567766</xdr:colOff>
      <xdr:row>135</xdr:row>
      <xdr:rowOff>161551</xdr:rowOff>
    </xdr:to>
    <xdr:graphicFrame macro="">
      <xdr:nvGraphicFramePr>
        <xdr:cNvPr id="6" name="Chart 5" descr="Bio-LNG CI Average from Q1 2019 through Q1 2019" title="Bio-LNG CI Average">
          <a:extLst>
            <a:ext uri="{FF2B5EF4-FFF2-40B4-BE49-F238E27FC236}">
              <a16:creationId xmlns:a16="http://schemas.microsoft.com/office/drawing/2014/main" id="{FDE8D994-3533-9E41-A514-F9BD3813A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947083</xdr:colOff>
      <xdr:row>121</xdr:row>
      <xdr:rowOff>11673</xdr:rowOff>
    </xdr:from>
    <xdr:to>
      <xdr:col>35</xdr:col>
      <xdr:colOff>72371</xdr:colOff>
      <xdr:row>135</xdr:row>
      <xdr:rowOff>186297</xdr:rowOff>
    </xdr:to>
    <xdr:graphicFrame macro="">
      <xdr:nvGraphicFramePr>
        <xdr:cNvPr id="7" name="Chart 6" descr="Bio-LNG CI Average from Q1 2019 through Q1 2019" title="Bio-LNG CI Average">
          <a:extLst>
            <a:ext uri="{FF2B5EF4-FFF2-40B4-BE49-F238E27FC236}">
              <a16:creationId xmlns:a16="http://schemas.microsoft.com/office/drawing/2014/main" id="{F1D416B8-972C-7E45-865A-15528A370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348503</xdr:colOff>
      <xdr:row>121</xdr:row>
      <xdr:rowOff>19797</xdr:rowOff>
    </xdr:from>
    <xdr:to>
      <xdr:col>40</xdr:col>
      <xdr:colOff>1003207</xdr:colOff>
      <xdr:row>136</xdr:row>
      <xdr:rowOff>2334</xdr:rowOff>
    </xdr:to>
    <xdr:graphicFrame macro="">
      <xdr:nvGraphicFramePr>
        <xdr:cNvPr id="8" name="Chart 7" descr="Bio-LNG CI Average from Q1 2019 through Q1 2019" title="Bio-LNG CI Average">
          <a:extLst>
            <a:ext uri="{FF2B5EF4-FFF2-40B4-BE49-F238E27FC236}">
              <a16:creationId xmlns:a16="http://schemas.microsoft.com/office/drawing/2014/main" id="{D8D51128-3709-3645-9531-293793FE4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313764</xdr:colOff>
      <xdr:row>121</xdr:row>
      <xdr:rowOff>44824</xdr:rowOff>
    </xdr:from>
    <xdr:to>
      <xdr:col>48</xdr:col>
      <xdr:colOff>304894</xdr:colOff>
      <xdr:row>136</xdr:row>
      <xdr:rowOff>23626</xdr:rowOff>
    </xdr:to>
    <xdr:graphicFrame macro="">
      <xdr:nvGraphicFramePr>
        <xdr:cNvPr id="9" name="Chart 8" descr="Bio-LNG CI Average from Q1 2019 through Q1 2019" title="Bio-LNG CI Average">
          <a:extLst>
            <a:ext uri="{FF2B5EF4-FFF2-40B4-BE49-F238E27FC236}">
              <a16:creationId xmlns:a16="http://schemas.microsoft.com/office/drawing/2014/main" id="{E255CCEC-E858-3144-8DD0-0988696D2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640839</xdr:colOff>
      <xdr:row>2</xdr:row>
      <xdr:rowOff>13211</xdr:rowOff>
    </xdr:from>
    <xdr:to>
      <xdr:col>28</xdr:col>
      <xdr:colOff>536064</xdr:colOff>
      <xdr:row>39</xdr:row>
      <xdr:rowOff>186976</xdr:rowOff>
    </xdr:to>
    <xdr:graphicFrame macro="">
      <xdr:nvGraphicFramePr>
        <xdr:cNvPr id="2" name="Chart 1">
          <a:extLst>
            <a:ext uri="{FF2B5EF4-FFF2-40B4-BE49-F238E27FC236}">
              <a16:creationId xmlns:a16="http://schemas.microsoft.com/office/drawing/2014/main" id="{02A57F4E-F268-8848-A008-80A6A42BA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persons/person.xml><?xml version="1.0" encoding="utf-8"?>
<personList xmlns="http://schemas.microsoft.com/office/spreadsheetml/2018/threadedcomments" xmlns:x="http://schemas.openxmlformats.org/spreadsheetml/2006/main">
  <person displayName="d'Esterhazy, Stephen@ARB" id="{A367E412-5EA9-554F-A950-48ACAFDEA49F}" userId="S::Stephen.d'Esterhazy@arb.ca.gov::8382d7c7-be84-4e92-bd8c-05a5074b442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U47" dT="2022-10-31T22:19:42.31" personId="{A367E412-5EA9-554F-A950-48ACAFDEA49F}" id="{916E9E20-C301-324B-8C2F-487480EDF74A}">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V51" dT="2022-10-31T22:19:28.88" personId="{A367E412-5EA9-554F-A950-48ACAFDEA49F}" id="{281404C5-320C-1E4B-86A7-C1E348FAB710}">
    <text>The buffer account and administratively adjusted credit line items for Q2 2022 have been updated to reflect verification of the 2020 CI and fuel data for the first time (annual verification provisions came into effect in the 2020 data year).</text>
  </threadedComment>
  <threadedComment ref="AX62" dT="2023-04-28T17:57:10.03" personId="{A367E412-5EA9-554F-A950-48ACAFDEA49F}" id="{F8F6C6CC-A901-5F49-809D-3D69D3C35850}">
    <text xml:space="preserve">One RP reported the export of RD under one specific FPC rather than across multiple FPCs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dcullenward@ghgpolicy.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inneapolisfed.org/about-us/monetary-policy/inflation-calculator/consumer-price-index-1913-" TargetMode="External"/><Relationship Id="rId3" Type="http://schemas.openxmlformats.org/officeDocument/2006/relationships/hyperlink" Target="https://govt.westlaw.com/calregs/Document/I0AEEDE535A2111EC8227000D3A7C4BC3" TargetMode="External"/><Relationship Id="rId7" Type="http://schemas.openxmlformats.org/officeDocument/2006/relationships/hyperlink" Target="https://ww2.arb.ca.gov/resources/documents/supplemental-20232024-lcfs-modeling-documentation" TargetMode="External"/><Relationship Id="rId2" Type="http://schemas.openxmlformats.org/officeDocument/2006/relationships/hyperlink" Target="https://ww2.arb.ca.gov/sites/default/files/classic/fuels/lcfs/dashboard/quarterlysummary/quarterlysummary_Q42023.xlsx" TargetMode="External"/><Relationship Id="rId1" Type="http://schemas.openxmlformats.org/officeDocument/2006/relationships/hyperlink" Target="https://ww2.arb.ca.gov/sites/default/files/2024-04/Credit%20Price%20Series_Mar%202024.xlsx" TargetMode="External"/><Relationship Id="rId6" Type="http://schemas.openxmlformats.org/officeDocument/2006/relationships/hyperlink" Target="https://ww2.arb.ca.gov/resources/documents/low-carbon-fuel-standard-sria" TargetMode="External"/><Relationship Id="rId5" Type="http://schemas.openxmlformats.org/officeDocument/2006/relationships/hyperlink" Target="https://ww2.arb.ca.gov/resources/documents/lcfs-credit-clearance-market" TargetMode="External"/><Relationship Id="rId4" Type="http://schemas.openxmlformats.org/officeDocument/2006/relationships/hyperlink" Target="https://ww2.arb.ca.gov/sites/default/files/barcu/regact/2024/lcfs2024/lcfs_appa1.pdf" TargetMode="External"/><Relationship Id="rId9" Type="http://schemas.openxmlformats.org/officeDocument/2006/relationships/hyperlink" Target="https://www.minneapolisfed.org/about-us/monetary-policy/inflation-calculator/consumer-price-index-191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bin"/><Relationship Id="rId1" Type="http://schemas.openxmlformats.org/officeDocument/2006/relationships/hyperlink" Target="https://ww2.arb.ca.gov/resources/documents/monthly-lcfs-credit-transfer-activity-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41D1-A142-1840-A9AA-7653EC7666CB}">
  <dimension ref="B3:C29"/>
  <sheetViews>
    <sheetView tabSelected="1" workbookViewId="0">
      <selection activeCell="C30" sqref="C30"/>
    </sheetView>
  </sheetViews>
  <sheetFormatPr baseColWidth="10" defaultRowHeight="16" x14ac:dyDescent="0.2"/>
  <cols>
    <col min="1" max="1" width="10.83203125" style="1"/>
    <col min="2" max="2" width="13.5" style="1" customWidth="1"/>
    <col min="3" max="3" width="59.33203125" style="1" customWidth="1"/>
    <col min="4" max="16384" width="10.83203125" style="1"/>
  </cols>
  <sheetData>
    <row r="3" spans="2:3" x14ac:dyDescent="0.2">
      <c r="B3" s="2" t="s">
        <v>184</v>
      </c>
    </row>
    <row r="4" spans="2:3" x14ac:dyDescent="0.2">
      <c r="B4" s="2"/>
    </row>
    <row r="5" spans="2:3" x14ac:dyDescent="0.2">
      <c r="B5" s="1" t="s">
        <v>14</v>
      </c>
      <c r="C5" s="1" t="s">
        <v>15</v>
      </c>
    </row>
    <row r="6" spans="2:3" x14ac:dyDescent="0.2">
      <c r="C6" s="1" t="s">
        <v>187</v>
      </c>
    </row>
    <row r="7" spans="2:3" x14ac:dyDescent="0.2">
      <c r="C7" s="1" t="s">
        <v>188</v>
      </c>
    </row>
    <row r="8" spans="2:3" x14ac:dyDescent="0.2">
      <c r="C8" s="11" t="s">
        <v>16</v>
      </c>
    </row>
    <row r="9" spans="2:3" x14ac:dyDescent="0.2">
      <c r="C9" s="11"/>
    </row>
    <row r="10" spans="2:3" x14ac:dyDescent="0.2">
      <c r="B10" s="10" t="s">
        <v>17</v>
      </c>
      <c r="C10" s="156">
        <v>45559</v>
      </c>
    </row>
    <row r="13" spans="2:3" ht="17" thickBot="1" x14ac:dyDescent="0.25">
      <c r="B13" s="92" t="s">
        <v>185</v>
      </c>
      <c r="C13" s="92" t="s">
        <v>186</v>
      </c>
    </row>
    <row r="14" spans="2:3" ht="17" thickTop="1" x14ac:dyDescent="0.2">
      <c r="B14" s="1" t="s">
        <v>189</v>
      </c>
      <c r="C14" s="1" t="s">
        <v>190</v>
      </c>
    </row>
    <row r="15" spans="2:3" x14ac:dyDescent="0.2">
      <c r="B15" s="94" t="s">
        <v>191</v>
      </c>
      <c r="C15" s="94" t="s">
        <v>204</v>
      </c>
    </row>
    <row r="16" spans="2:3" x14ac:dyDescent="0.2">
      <c r="B16" s="1" t="s">
        <v>192</v>
      </c>
      <c r="C16" s="1" t="s">
        <v>206</v>
      </c>
    </row>
    <row r="17" spans="2:3" x14ac:dyDescent="0.2">
      <c r="B17" s="1" t="s">
        <v>193</v>
      </c>
      <c r="C17" s="1" t="s">
        <v>205</v>
      </c>
    </row>
    <row r="18" spans="2:3" x14ac:dyDescent="0.2">
      <c r="B18" s="1" t="s">
        <v>194</v>
      </c>
      <c r="C18" s="1" t="s">
        <v>207</v>
      </c>
    </row>
    <row r="19" spans="2:3" x14ac:dyDescent="0.2">
      <c r="B19" s="1" t="s">
        <v>195</v>
      </c>
      <c r="C19" s="1" t="s">
        <v>203</v>
      </c>
    </row>
    <row r="20" spans="2:3" x14ac:dyDescent="0.2">
      <c r="B20" s="8" t="s">
        <v>196</v>
      </c>
      <c r="C20" s="8" t="s">
        <v>381</v>
      </c>
    </row>
    <row r="21" spans="2:3" x14ac:dyDescent="0.2">
      <c r="B21" s="1" t="s">
        <v>197</v>
      </c>
      <c r="C21" s="1" t="s">
        <v>200</v>
      </c>
    </row>
    <row r="22" spans="2:3" x14ac:dyDescent="0.2">
      <c r="B22" s="1" t="s">
        <v>198</v>
      </c>
      <c r="C22" s="1" t="s">
        <v>201</v>
      </c>
    </row>
    <row r="23" spans="2:3" x14ac:dyDescent="0.2">
      <c r="B23" s="8" t="s">
        <v>199</v>
      </c>
      <c r="C23" s="8" t="s">
        <v>202</v>
      </c>
    </row>
    <row r="24" spans="2:3" x14ac:dyDescent="0.2">
      <c r="B24" s="1" t="s">
        <v>223</v>
      </c>
      <c r="C24" s="1" t="s">
        <v>224</v>
      </c>
    </row>
    <row r="25" spans="2:3" x14ac:dyDescent="0.2">
      <c r="B25" s="1" t="s">
        <v>218</v>
      </c>
      <c r="C25" s="1" t="s">
        <v>225</v>
      </c>
    </row>
    <row r="26" spans="2:3" x14ac:dyDescent="0.2">
      <c r="B26" s="1" t="s">
        <v>219</v>
      </c>
      <c r="C26" s="1" t="s">
        <v>226</v>
      </c>
    </row>
    <row r="27" spans="2:3" x14ac:dyDescent="0.2">
      <c r="B27" s="1" t="s">
        <v>220</v>
      </c>
      <c r="C27" s="1" t="s">
        <v>227</v>
      </c>
    </row>
    <row r="28" spans="2:3" x14ac:dyDescent="0.2">
      <c r="B28" s="1" t="s">
        <v>221</v>
      </c>
      <c r="C28" s="1" t="s">
        <v>228</v>
      </c>
    </row>
    <row r="29" spans="2:3" x14ac:dyDescent="0.2">
      <c r="B29" s="8" t="s">
        <v>222</v>
      </c>
      <c r="C29" s="8" t="s">
        <v>229</v>
      </c>
    </row>
  </sheetData>
  <hyperlinks>
    <hyperlink ref="C8" r:id="rId1" xr:uid="{ECAC0CC9-7CE4-F746-8A69-DF2EA4947066}"/>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B279A-DB86-C542-AE73-B3C5C6B1CE57}">
  <sheetPr>
    <tabColor theme="0" tint="-0.34998626667073579"/>
  </sheetPr>
  <dimension ref="A1:AB80"/>
  <sheetViews>
    <sheetView topLeftCell="A12" workbookViewId="0">
      <selection activeCell="D67" sqref="D67"/>
    </sheetView>
  </sheetViews>
  <sheetFormatPr baseColWidth="10" defaultColWidth="8.83203125" defaultRowHeight="15" x14ac:dyDescent="0.2"/>
  <cols>
    <col min="1" max="1" width="44.5" style="23" bestFit="1" customWidth="1"/>
    <col min="2" max="3" width="8.83203125" style="23"/>
    <col min="4" max="28" width="12"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23"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28.32077570076579</v>
      </c>
      <c r="X2" s="142">
        <v>32.692594629150697</v>
      </c>
      <c r="Y2" s="142">
        <v>37.027435162541117</v>
      </c>
      <c r="Z2" s="142">
        <v>42.57987003550371</v>
      </c>
      <c r="AA2" s="142">
        <v>48.894620624530177</v>
      </c>
      <c r="AB2" s="142">
        <v>47.623940638674632</v>
      </c>
    </row>
    <row r="3" spans="1:28" x14ac:dyDescent="0.2">
      <c r="A3" s="143" t="s">
        <v>330</v>
      </c>
      <c r="B3" s="23"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23" t="s">
        <v>303</v>
      </c>
      <c r="C4" s="23" t="s">
        <v>302</v>
      </c>
      <c r="D4" s="142">
        <v>5.8022944923636963</v>
      </c>
      <c r="E4" s="142">
        <v>11.518694998813009</v>
      </c>
      <c r="F4" s="142">
        <v>18.892137081585819</v>
      </c>
      <c r="G4" s="142">
        <v>3.9429119094934202</v>
      </c>
      <c r="H4" s="142">
        <v>3.9984687341542591</v>
      </c>
      <c r="I4" s="142">
        <v>3.6844420561462679</v>
      </c>
      <c r="J4" s="142">
        <v>3.6844420561462679</v>
      </c>
      <c r="K4" s="142">
        <v>3.5937688668155432</v>
      </c>
      <c r="L4" s="142">
        <v>3.3704153781382762</v>
      </c>
      <c r="M4" s="142">
        <v>3.6844420561462679</v>
      </c>
      <c r="N4" s="142">
        <v>3.845255505313764</v>
      </c>
      <c r="O4" s="142">
        <v>3.9984687341542591</v>
      </c>
      <c r="P4" s="142">
        <v>3.9984687341542591</v>
      </c>
      <c r="Q4" s="142">
        <v>3.9984687341542582</v>
      </c>
      <c r="R4" s="142">
        <v>3.9984687341542591</v>
      </c>
      <c r="S4" s="142">
        <v>3.9984687341542609</v>
      </c>
      <c r="T4" s="142">
        <v>3.9984687341542569</v>
      </c>
      <c r="U4" s="142">
        <v>3.9984687341542591</v>
      </c>
      <c r="V4" s="142">
        <v>3.99846873415426</v>
      </c>
      <c r="W4" s="142">
        <v>3.9984687341542591</v>
      </c>
      <c r="X4" s="142">
        <v>3.684442056146267</v>
      </c>
      <c r="Y4" s="142">
        <v>3.6844420561462679</v>
      </c>
      <c r="Z4" s="142">
        <v>3.6844420561462679</v>
      </c>
      <c r="AA4" s="142">
        <v>3.6844420561462679</v>
      </c>
      <c r="AB4" s="142">
        <v>3.6844420561462679</v>
      </c>
    </row>
    <row r="5" spans="1:28" x14ac:dyDescent="0.2">
      <c r="A5" s="143" t="s">
        <v>327</v>
      </c>
      <c r="B5" s="23" t="s">
        <v>303</v>
      </c>
      <c r="C5" s="23" t="s">
        <v>302</v>
      </c>
      <c r="D5" s="142">
        <v>5.8022944923636954</v>
      </c>
      <c r="E5" s="142">
        <v>11.518694998813009</v>
      </c>
      <c r="F5" s="142">
        <v>18.892137081585819</v>
      </c>
      <c r="G5" s="142">
        <v>52.531158328717318</v>
      </c>
      <c r="H5" s="142">
        <v>67.278042494262905</v>
      </c>
      <c r="I5" s="142">
        <v>82.0249266598086</v>
      </c>
      <c r="J5" s="142">
        <v>96.771810833267381</v>
      </c>
      <c r="K5" s="142">
        <v>111.518694998813</v>
      </c>
      <c r="L5" s="142">
        <v>126.2655791643586</v>
      </c>
      <c r="M5" s="142">
        <v>141.01246332990431</v>
      </c>
      <c r="N5" s="142">
        <v>155.75934749544999</v>
      </c>
      <c r="O5" s="142">
        <v>170.50623166099561</v>
      </c>
      <c r="P5" s="142">
        <v>185.25311582654109</v>
      </c>
      <c r="Q5" s="142">
        <v>200.00000000000011</v>
      </c>
      <c r="R5" s="142">
        <v>214.74688416554571</v>
      </c>
      <c r="S5" s="142">
        <v>229.4937683310913</v>
      </c>
      <c r="T5" s="142">
        <v>244.24065249663681</v>
      </c>
      <c r="U5" s="142">
        <v>258.98753666218249</v>
      </c>
      <c r="V5" s="142">
        <v>273.73442082772812</v>
      </c>
      <c r="W5" s="142">
        <v>288.48130499327368</v>
      </c>
      <c r="X5" s="142">
        <v>303.22818915881942</v>
      </c>
      <c r="Y5" s="142">
        <v>317.97507333227833</v>
      </c>
      <c r="Z5" s="142">
        <v>332.72195749782389</v>
      </c>
      <c r="AA5" s="142">
        <v>347.46884166336952</v>
      </c>
      <c r="AB5" s="142">
        <v>362.21572582891508</v>
      </c>
    </row>
    <row r="6" spans="1:28" x14ac:dyDescent="0.2">
      <c r="A6" s="143" t="s">
        <v>0</v>
      </c>
      <c r="B6" s="23" t="s">
        <v>303</v>
      </c>
      <c r="C6" s="23" t="s">
        <v>302</v>
      </c>
      <c r="D6" s="142">
        <v>281.16396700229922</v>
      </c>
      <c r="E6" s="142">
        <v>281.16396700229922</v>
      </c>
      <c r="F6" s="142">
        <v>281.16396700229922</v>
      </c>
      <c r="G6" s="142">
        <v>281.16396700229922</v>
      </c>
      <c r="H6" s="142">
        <v>281.16396700229922</v>
      </c>
      <c r="I6" s="142">
        <v>281.16396700229922</v>
      </c>
      <c r="J6" s="142">
        <v>281.16396700229899</v>
      </c>
      <c r="K6" s="142">
        <v>281.16396700229922</v>
      </c>
      <c r="L6" s="142">
        <v>281.16396700229922</v>
      </c>
      <c r="M6" s="142">
        <v>281.16396700229922</v>
      </c>
      <c r="N6" s="142">
        <v>281.16396700229927</v>
      </c>
      <c r="O6" s="142">
        <v>281.16396700229922</v>
      </c>
      <c r="P6" s="142">
        <v>281.16396700229922</v>
      </c>
      <c r="Q6" s="142">
        <v>281.16396700229922</v>
      </c>
      <c r="R6" s="142">
        <v>281.16396700229922</v>
      </c>
      <c r="S6" s="142">
        <v>281.16396700229922</v>
      </c>
      <c r="T6" s="142">
        <v>281.16396700229922</v>
      </c>
      <c r="U6" s="142">
        <v>281.16396700229922</v>
      </c>
      <c r="V6" s="142">
        <v>281.16396700229922</v>
      </c>
      <c r="W6" s="142">
        <v>281.16396700229922</v>
      </c>
      <c r="X6" s="142">
        <v>281.16396700229922</v>
      </c>
      <c r="Y6" s="142">
        <v>281.16396700229922</v>
      </c>
      <c r="Z6" s="142">
        <v>281.16396700229922</v>
      </c>
      <c r="AA6" s="142">
        <v>281.16396700229927</v>
      </c>
      <c r="AB6" s="142">
        <v>281.16396700229927</v>
      </c>
    </row>
    <row r="7" spans="1:28" x14ac:dyDescent="0.2">
      <c r="A7" s="143" t="s">
        <v>97</v>
      </c>
      <c r="B7" s="23" t="s">
        <v>303</v>
      </c>
      <c r="C7" s="23" t="s">
        <v>302</v>
      </c>
      <c r="D7" s="142">
        <v>12394.075118723969</v>
      </c>
      <c r="E7" s="142">
        <v>12078.55315256515</v>
      </c>
      <c r="F7" s="142">
        <v>11612.38832067946</v>
      </c>
      <c r="G7" s="142">
        <v>11467.96448156515</v>
      </c>
      <c r="H7" s="142">
        <v>11148.03358000665</v>
      </c>
      <c r="I7" s="142">
        <v>10784.84615452411</v>
      </c>
      <c r="J7" s="142">
        <v>10410.839606879281</v>
      </c>
      <c r="K7" s="142">
        <v>10027.645275889059</v>
      </c>
      <c r="L7" s="142">
        <v>9632.8345028489312</v>
      </c>
      <c r="M7" s="142">
        <v>9225.1599601380858</v>
      </c>
      <c r="N7" s="142">
        <v>8804.8998588769373</v>
      </c>
      <c r="O7" s="142">
        <v>8364.4827323938734</v>
      </c>
      <c r="P7" s="142">
        <v>7912.9906596094834</v>
      </c>
      <c r="Q7" s="142">
        <v>7456.4382696395132</v>
      </c>
      <c r="R7" s="142">
        <v>7015.2558509791488</v>
      </c>
      <c r="S7" s="142">
        <v>6592.9288150087432</v>
      </c>
      <c r="T7" s="142">
        <v>6192.6731955369478</v>
      </c>
      <c r="U7" s="142">
        <v>5817.8198576991344</v>
      </c>
      <c r="V7" s="142">
        <v>5466.1175260172604</v>
      </c>
      <c r="W7" s="142">
        <v>5138.7180226195533</v>
      </c>
      <c r="X7" s="142">
        <v>4836.2847684722356</v>
      </c>
      <c r="Y7" s="142">
        <v>4559.1673232183502</v>
      </c>
      <c r="Z7" s="142">
        <v>4304.9370163399171</v>
      </c>
      <c r="AA7" s="142">
        <v>4073.410837454604</v>
      </c>
      <c r="AB7" s="142">
        <v>3897.2447424170541</v>
      </c>
    </row>
    <row r="8" spans="1:28" x14ac:dyDescent="0.2">
      <c r="A8" s="143" t="s">
        <v>326</v>
      </c>
      <c r="B8" s="23" t="s">
        <v>303</v>
      </c>
      <c r="C8" s="23" t="s">
        <v>302</v>
      </c>
      <c r="D8" s="142">
        <v>498.1990930995043</v>
      </c>
      <c r="E8" s="142">
        <v>497.75217017155933</v>
      </c>
      <c r="F8" s="142">
        <v>488.72639416698439</v>
      </c>
      <c r="G8" s="142">
        <v>473.04382946242703</v>
      </c>
      <c r="H8" s="142">
        <v>454.80202880720481</v>
      </c>
      <c r="I8" s="142">
        <v>435.89959105119908</v>
      </c>
      <c r="J8" s="142">
        <v>415.38800909923577</v>
      </c>
      <c r="K8" s="142">
        <v>393.62250939611528</v>
      </c>
      <c r="L8" s="142">
        <v>371.41287562840012</v>
      </c>
      <c r="M8" s="142">
        <v>365.41741794407011</v>
      </c>
      <c r="N8" s="142">
        <v>359.50775089434592</v>
      </c>
      <c r="O8" s="142">
        <v>353.54857949725431</v>
      </c>
      <c r="P8" s="142">
        <v>347.67360134246991</v>
      </c>
      <c r="Q8" s="142">
        <v>341.72822272256889</v>
      </c>
      <c r="R8" s="142">
        <v>335.7154008163547</v>
      </c>
      <c r="S8" s="142">
        <v>329.64486704586312</v>
      </c>
      <c r="T8" s="142">
        <v>323.50207980987358</v>
      </c>
      <c r="U8" s="142">
        <v>317.26461421322858</v>
      </c>
      <c r="V8" s="142">
        <v>310.9639390931369</v>
      </c>
      <c r="W8" s="142">
        <v>304.5780540912308</v>
      </c>
      <c r="X8" s="142">
        <v>298.42664668215627</v>
      </c>
      <c r="Y8" s="142">
        <v>291.89314774963628</v>
      </c>
      <c r="Z8" s="142">
        <v>285.28627636572458</v>
      </c>
      <c r="AA8" s="142">
        <v>278.60564199286921</v>
      </c>
      <c r="AB8" s="142">
        <v>272.11136246561028</v>
      </c>
    </row>
    <row r="9" spans="1:28" x14ac:dyDescent="0.2">
      <c r="A9" s="143" t="s">
        <v>325</v>
      </c>
      <c r="B9" s="23" t="s">
        <v>303</v>
      </c>
      <c r="C9" s="23" t="s">
        <v>305</v>
      </c>
      <c r="D9" s="142">
        <v>41.411879452666007</v>
      </c>
      <c r="E9" s="142">
        <v>24.847127671599619</v>
      </c>
      <c r="F9" s="142">
        <v>14.90827660295977</v>
      </c>
      <c r="G9" s="142">
        <v>43.069086041496249</v>
      </c>
      <c r="H9" s="142">
        <v>60.29672045809474</v>
      </c>
      <c r="I9" s="142">
        <v>84.415408641332647</v>
      </c>
      <c r="J9" s="142">
        <v>76.281396839446572</v>
      </c>
      <c r="K9" s="142">
        <v>45.76883810366796</v>
      </c>
      <c r="L9" s="142">
        <v>27.461302862200771</v>
      </c>
      <c r="M9" s="142">
        <v>21.674016104779941</v>
      </c>
      <c r="N9" s="142">
        <v>13.00440966286796</v>
      </c>
      <c r="O9" s="142">
        <v>7.8026457977207757</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23" t="s">
        <v>303</v>
      </c>
      <c r="C10" s="23" t="s">
        <v>320</v>
      </c>
      <c r="D10" s="142">
        <v>3.8346666666666671</v>
      </c>
      <c r="E10" s="142">
        <v>18.410886111111111</v>
      </c>
      <c r="F10" s="142">
        <v>382.22966222222232</v>
      </c>
      <c r="G10" s="142">
        <v>515.43771055555544</v>
      </c>
      <c r="H10" s="142">
        <v>658.77509551388891</v>
      </c>
      <c r="I10" s="142">
        <v>1201.7453277361119</v>
      </c>
      <c r="J10" s="142">
        <v>1937.750625277778</v>
      </c>
      <c r="K10" s="142">
        <v>2592.5294191666671</v>
      </c>
      <c r="L10" s="142">
        <v>3427.170274722223</v>
      </c>
      <c r="M10" s="142">
        <v>4396.6658411111121</v>
      </c>
      <c r="N10" s="142">
        <v>5347.3824683333332</v>
      </c>
      <c r="O10" s="142">
        <v>6254.457685555557</v>
      </c>
      <c r="P10" s="142">
        <v>7086.7449713472224</v>
      </c>
      <c r="Q10" s="142">
        <v>8315.7850685694466</v>
      </c>
      <c r="R10" s="142">
        <v>9494.8546469027806</v>
      </c>
      <c r="S10" s="142">
        <v>10771.54697690278</v>
      </c>
      <c r="T10" s="142">
        <v>12068.11987940278</v>
      </c>
      <c r="U10" s="142">
        <v>13414.41948356944</v>
      </c>
      <c r="V10" s="142">
        <v>14512.87173134723</v>
      </c>
      <c r="W10" s="142">
        <v>15895.38648611112</v>
      </c>
      <c r="X10" s="142">
        <v>17088.993508055559</v>
      </c>
      <c r="Y10" s="142">
        <v>17936.875561666671</v>
      </c>
      <c r="Z10" s="142">
        <v>18785.725306388889</v>
      </c>
      <c r="AA10" s="142">
        <v>19605.5036</v>
      </c>
      <c r="AB10" s="142">
        <v>20495.691979722229</v>
      </c>
    </row>
    <row r="11" spans="1:28" x14ac:dyDescent="0.2">
      <c r="A11" s="143" t="s">
        <v>323</v>
      </c>
      <c r="B11" s="23" t="s">
        <v>303</v>
      </c>
      <c r="C11" s="23" t="s">
        <v>320</v>
      </c>
      <c r="D11" s="142">
        <v>0</v>
      </c>
      <c r="E11" s="142">
        <v>0</v>
      </c>
      <c r="F11" s="142">
        <v>0</v>
      </c>
      <c r="G11" s="142">
        <v>30.600000000000058</v>
      </c>
      <c r="H11" s="142">
        <v>245.9569942083333</v>
      </c>
      <c r="I11" s="142">
        <v>245.9569942083333</v>
      </c>
      <c r="J11" s="142">
        <v>0</v>
      </c>
      <c r="K11" s="142">
        <v>0</v>
      </c>
      <c r="L11" s="142">
        <v>0</v>
      </c>
      <c r="M11" s="142">
        <v>0</v>
      </c>
      <c r="N11" s="142">
        <v>0</v>
      </c>
      <c r="O11" s="142">
        <v>0</v>
      </c>
      <c r="P11" s="142">
        <v>245.9569942083333</v>
      </c>
      <c r="Q11" s="142">
        <v>245.9569942083333</v>
      </c>
      <c r="R11" s="142">
        <v>245.9569942083333</v>
      </c>
      <c r="S11" s="142">
        <v>245.9569942083333</v>
      </c>
      <c r="T11" s="142">
        <v>245.9569942083333</v>
      </c>
      <c r="U11" s="142">
        <v>245.9569942083333</v>
      </c>
      <c r="V11" s="142">
        <v>245.9569942083333</v>
      </c>
      <c r="W11" s="142">
        <v>0</v>
      </c>
      <c r="X11" s="142">
        <v>0</v>
      </c>
      <c r="Y11" s="142">
        <v>0</v>
      </c>
      <c r="Z11" s="142">
        <v>0</v>
      </c>
      <c r="AA11" s="142">
        <v>0</v>
      </c>
      <c r="AB11" s="142">
        <v>0</v>
      </c>
    </row>
    <row r="12" spans="1:28" x14ac:dyDescent="0.2">
      <c r="A12" s="143" t="s">
        <v>322</v>
      </c>
      <c r="B12" s="23" t="s">
        <v>303</v>
      </c>
      <c r="C12" s="23" t="s">
        <v>320</v>
      </c>
      <c r="D12" s="142">
        <v>3405.916658055557</v>
      </c>
      <c r="E12" s="142">
        <v>4243.2297497222226</v>
      </c>
      <c r="F12" s="142">
        <v>5276.2062469444454</v>
      </c>
      <c r="G12" s="142">
        <v>3555.7537471944452</v>
      </c>
      <c r="H12" s="142">
        <v>4955.8648622361115</v>
      </c>
      <c r="I12" s="142">
        <v>6940.3195207586341</v>
      </c>
      <c r="J12" s="142">
        <v>9567.8282050107337</v>
      </c>
      <c r="K12" s="142">
        <v>12369.363713895331</v>
      </c>
      <c r="L12" s="142">
        <v>15705.40338916667</v>
      </c>
      <c r="M12" s="142">
        <v>18991.686612123311</v>
      </c>
      <c r="N12" s="142">
        <v>20922.462542472229</v>
      </c>
      <c r="O12" s="142">
        <v>24697.219642194461</v>
      </c>
      <c r="P12" s="142">
        <v>28967.62432168056</v>
      </c>
      <c r="Q12" s="142">
        <v>33202.618499458331</v>
      </c>
      <c r="R12" s="142">
        <v>37376.655791402787</v>
      </c>
      <c r="S12" s="142">
        <v>41478.201707791683</v>
      </c>
      <c r="T12" s="142">
        <v>45465.273726958338</v>
      </c>
      <c r="U12" s="142">
        <v>49306.383713347241</v>
      </c>
      <c r="V12" s="142">
        <v>52981.721135013919</v>
      </c>
      <c r="W12" s="142">
        <v>56270.655042857841</v>
      </c>
      <c r="X12" s="142">
        <v>59558.237179807562</v>
      </c>
      <c r="Y12" s="142">
        <v>62620.223525688532</v>
      </c>
      <c r="Z12" s="142">
        <v>66046.655314024247</v>
      </c>
      <c r="AA12" s="142">
        <v>68972.233435914546</v>
      </c>
      <c r="AB12" s="142">
        <v>71849.847636993174</v>
      </c>
    </row>
    <row r="13" spans="1:28" x14ac:dyDescent="0.2">
      <c r="A13" s="143" t="s">
        <v>321</v>
      </c>
      <c r="B13" s="23" t="s">
        <v>303</v>
      </c>
      <c r="C13" s="23" t="s">
        <v>320</v>
      </c>
      <c r="D13" s="142">
        <v>0</v>
      </c>
      <c r="E13" s="142">
        <v>0</v>
      </c>
      <c r="F13" s="142">
        <v>0</v>
      </c>
      <c r="G13" s="142">
        <v>1515.3916722500001</v>
      </c>
      <c r="H13" s="142">
        <v>1300.034678041666</v>
      </c>
      <c r="I13" s="142">
        <v>1149.0043911858161</v>
      </c>
      <c r="J13" s="142">
        <v>689.40263471148955</v>
      </c>
      <c r="K13" s="142">
        <v>413.64158082689369</v>
      </c>
      <c r="L13" s="142">
        <v>0</v>
      </c>
      <c r="M13" s="142">
        <v>67.099369543355792</v>
      </c>
      <c r="N13" s="142">
        <v>1545.99167225</v>
      </c>
      <c r="O13" s="142">
        <v>1545.99167225</v>
      </c>
      <c r="P13" s="142">
        <v>1300.034678041666</v>
      </c>
      <c r="Q13" s="142">
        <v>1300.034678041666</v>
      </c>
      <c r="R13" s="142">
        <v>1300.034678041666</v>
      </c>
      <c r="S13" s="142">
        <v>1300.034678041666</v>
      </c>
      <c r="T13" s="142">
        <v>1300.034678041666</v>
      </c>
      <c r="U13" s="142">
        <v>1300.034678041666</v>
      </c>
      <c r="V13" s="142">
        <v>1300.034678041666</v>
      </c>
      <c r="W13" s="142">
        <v>1516.44028214217</v>
      </c>
      <c r="X13" s="142">
        <v>1514.721032136905</v>
      </c>
      <c r="Y13" s="142">
        <v>1512.93137708925</v>
      </c>
      <c r="Z13" s="142">
        <v>907.75882625355018</v>
      </c>
      <c r="AA13" s="142">
        <v>544.65529575213009</v>
      </c>
      <c r="AB13" s="142">
        <v>326.79317745127798</v>
      </c>
    </row>
    <row r="14" spans="1:28" x14ac:dyDescent="0.2">
      <c r="A14" s="143" t="s">
        <v>4</v>
      </c>
      <c r="B14" s="23" t="s">
        <v>303</v>
      </c>
      <c r="C14" s="23" t="s">
        <v>302</v>
      </c>
      <c r="D14" s="142">
        <v>1384.277987288961</v>
      </c>
      <c r="E14" s="142">
        <v>1352.3732794342779</v>
      </c>
      <c r="F14" s="142">
        <v>1304.9931339357629</v>
      </c>
      <c r="G14" s="142">
        <v>1288.0819235126589</v>
      </c>
      <c r="H14" s="142">
        <v>1252.55163285247</v>
      </c>
      <c r="I14" s="142">
        <v>1212.2174396605669</v>
      </c>
      <c r="J14" s="142">
        <v>1170.681716534413</v>
      </c>
      <c r="K14" s="142">
        <v>1128.1256336643451</v>
      </c>
      <c r="L14" s="142">
        <v>1084.2794735917951</v>
      </c>
      <c r="M14" s="142">
        <v>1039.00471292718</v>
      </c>
      <c r="N14" s="142">
        <v>992.33224872334711</v>
      </c>
      <c r="O14" s="142">
        <v>943.42122312550589</v>
      </c>
      <c r="P14" s="142">
        <v>893.28025675228071</v>
      </c>
      <c r="Q14" s="142">
        <v>842.57731109052611</v>
      </c>
      <c r="R14" s="142">
        <v>793.58129509829951</v>
      </c>
      <c r="S14" s="142">
        <v>746.67928510618094</v>
      </c>
      <c r="T14" s="142">
        <v>702.22844141171402</v>
      </c>
      <c r="U14" s="142">
        <v>660.59867703622126</v>
      </c>
      <c r="V14" s="142">
        <v>621.53997401738195</v>
      </c>
      <c r="W14" s="142">
        <v>585.18024927352235</v>
      </c>
      <c r="X14" s="142">
        <v>551.59317977565456</v>
      </c>
      <c r="Y14" s="142">
        <v>520.81758626807016</v>
      </c>
      <c r="Z14" s="142">
        <v>492.58374998024283</v>
      </c>
      <c r="AA14" s="142">
        <v>466.87134648572197</v>
      </c>
      <c r="AB14" s="142">
        <v>447.30702015568153</v>
      </c>
    </row>
    <row r="15" spans="1:28" x14ac:dyDescent="0.2">
      <c r="A15" s="143" t="s">
        <v>319</v>
      </c>
      <c r="B15" s="23" t="s">
        <v>303</v>
      </c>
      <c r="C15" s="23" t="s">
        <v>302</v>
      </c>
      <c r="D15" s="142">
        <v>103.5217700036805</v>
      </c>
      <c r="E15" s="142">
        <v>144.93047800515271</v>
      </c>
      <c r="F15" s="142">
        <v>202.9026692072139</v>
      </c>
      <c r="G15" s="142">
        <v>191.38755980861251</v>
      </c>
      <c r="H15" s="142">
        <v>191.38755980861239</v>
      </c>
      <c r="I15" s="142">
        <v>191.38755980861251</v>
      </c>
      <c r="J15" s="142">
        <v>191.38755980861239</v>
      </c>
      <c r="K15" s="142">
        <v>191.38755980861239</v>
      </c>
      <c r="L15" s="142">
        <v>191.38755980861239</v>
      </c>
      <c r="M15" s="142">
        <v>191.38755980861239</v>
      </c>
      <c r="N15" s="142">
        <v>191.38755980861239</v>
      </c>
      <c r="O15" s="142">
        <v>191.38755980861251</v>
      </c>
      <c r="P15" s="142">
        <v>191.38755980861251</v>
      </c>
      <c r="Q15" s="142">
        <v>191.38755980861239</v>
      </c>
      <c r="R15" s="142">
        <v>191.38755980861239</v>
      </c>
      <c r="S15" s="142">
        <v>191.38755980861239</v>
      </c>
      <c r="T15" s="142">
        <v>191.38755980861239</v>
      </c>
      <c r="U15" s="142">
        <v>191.38755980861251</v>
      </c>
      <c r="V15" s="142">
        <v>191.38755980861239</v>
      </c>
      <c r="W15" s="142">
        <v>191.38755980861251</v>
      </c>
      <c r="X15" s="142">
        <v>191.38755980861239</v>
      </c>
      <c r="Y15" s="142">
        <v>191.38755980861239</v>
      </c>
      <c r="Z15" s="142">
        <v>191.38755980861239</v>
      </c>
      <c r="AA15" s="142">
        <v>191.38755980861239</v>
      </c>
      <c r="AB15" s="142">
        <v>191.38755980861239</v>
      </c>
    </row>
    <row r="16" spans="1:28" x14ac:dyDescent="0.2">
      <c r="A16" s="143" t="s">
        <v>318</v>
      </c>
      <c r="B16" s="23" t="s">
        <v>303</v>
      </c>
      <c r="C16" s="23" t="s">
        <v>308</v>
      </c>
      <c r="D16" s="142">
        <v>0</v>
      </c>
      <c r="E16" s="142">
        <v>0</v>
      </c>
      <c r="F16" s="142">
        <v>0</v>
      </c>
      <c r="G16" s="142">
        <v>0</v>
      </c>
      <c r="H16" s="142">
        <v>0</v>
      </c>
      <c r="I16" s="142">
        <v>0</v>
      </c>
      <c r="J16" s="142">
        <v>0</v>
      </c>
      <c r="K16" s="142">
        <v>0</v>
      </c>
      <c r="L16" s="142">
        <v>0</v>
      </c>
      <c r="M16" s="142">
        <v>0</v>
      </c>
      <c r="N16" s="142">
        <v>0</v>
      </c>
      <c r="O16" s="142">
        <v>0</v>
      </c>
      <c r="P16" s="142">
        <v>32.058969263333317</v>
      </c>
      <c r="Q16" s="142">
        <v>38.201664988333313</v>
      </c>
      <c r="R16" s="142">
        <v>49.014719766666637</v>
      </c>
      <c r="S16" s="142">
        <v>68.620607673333311</v>
      </c>
      <c r="T16" s="142">
        <v>96.06885074266664</v>
      </c>
      <c r="U16" s="142">
        <v>111.8185454775999</v>
      </c>
      <c r="V16" s="142">
        <v>121.055358255</v>
      </c>
      <c r="W16" s="142">
        <v>169.47750155700001</v>
      </c>
      <c r="X16" s="142">
        <v>101.6865009342</v>
      </c>
      <c r="Y16" s="142">
        <v>61.011900560519969</v>
      </c>
      <c r="Z16" s="142">
        <v>36.607140336311993</v>
      </c>
      <c r="AA16" s="142">
        <v>21.964284201787191</v>
      </c>
      <c r="AB16" s="142">
        <v>26.61007473733321</v>
      </c>
    </row>
    <row r="17" spans="1:28" x14ac:dyDescent="0.2">
      <c r="A17" s="143" t="s">
        <v>317</v>
      </c>
      <c r="B17" s="23" t="s">
        <v>303</v>
      </c>
      <c r="C17" s="23" t="s">
        <v>308</v>
      </c>
      <c r="D17" s="142">
        <v>0</v>
      </c>
      <c r="E17" s="142">
        <v>0</v>
      </c>
      <c r="F17" s="142">
        <v>0</v>
      </c>
      <c r="G17" s="142">
        <v>2.059286291666667</v>
      </c>
      <c r="H17" s="142">
        <v>4.1272752083333337</v>
      </c>
      <c r="I17" s="142">
        <v>8.4796499999999995</v>
      </c>
      <c r="J17" s="142">
        <v>16.383205700000001</v>
      </c>
      <c r="K17" s="142">
        <v>27.369452424999999</v>
      </c>
      <c r="L17" s="142">
        <v>40.982132066666672</v>
      </c>
      <c r="M17" s="142">
        <v>56.033137250000003</v>
      </c>
      <c r="N17" s="142">
        <v>70.730641566666677</v>
      </c>
      <c r="O17" s="142">
        <v>84.509818583333313</v>
      </c>
      <c r="P17" s="142">
        <v>70.999557236666675</v>
      </c>
      <c r="Q17" s="142">
        <v>85.467555953333346</v>
      </c>
      <c r="R17" s="142">
        <v>94.148355183333351</v>
      </c>
      <c r="S17" s="142">
        <v>95.339917368333374</v>
      </c>
      <c r="T17" s="142">
        <v>89.658187032333373</v>
      </c>
      <c r="U17" s="142">
        <v>96.662733830733373</v>
      </c>
      <c r="V17" s="142">
        <v>107.16955402833329</v>
      </c>
      <c r="W17" s="142">
        <v>80.375594518000071</v>
      </c>
      <c r="X17" s="142">
        <v>58.902786201666657</v>
      </c>
      <c r="Y17" s="142">
        <v>67.106252791360077</v>
      </c>
      <c r="Z17" s="142">
        <v>51.106126892237413</v>
      </c>
      <c r="AA17" s="142">
        <v>30.663676135342449</v>
      </c>
      <c r="AB17" s="142">
        <v>18.398205681205461</v>
      </c>
    </row>
    <row r="18" spans="1:28" x14ac:dyDescent="0.2">
      <c r="A18" s="143" t="s">
        <v>315</v>
      </c>
      <c r="B18" s="23"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row>
    <row r="19" spans="1:28" x14ac:dyDescent="0.2">
      <c r="A19" s="143" t="s">
        <v>314</v>
      </c>
      <c r="B19" s="23" t="s">
        <v>303</v>
      </c>
      <c r="C19" s="23" t="s">
        <v>308</v>
      </c>
      <c r="D19" s="142">
        <v>0</v>
      </c>
      <c r="E19" s="142">
        <v>0.1908970666666667</v>
      </c>
      <c r="F19" s="142">
        <v>0.90015539166666647</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113.37168773080001</v>
      </c>
      <c r="Y19" s="142">
        <v>158.72036282312001</v>
      </c>
      <c r="Z19" s="142">
        <v>212.09013539645071</v>
      </c>
      <c r="AA19" s="142">
        <v>260.05303784620372</v>
      </c>
      <c r="AB19" s="142">
        <v>280.82221555646129</v>
      </c>
    </row>
    <row r="20" spans="1:28" x14ac:dyDescent="0.2">
      <c r="A20" s="143" t="s">
        <v>313</v>
      </c>
      <c r="B20" s="23" t="s">
        <v>303</v>
      </c>
      <c r="C20" s="23" t="s">
        <v>308</v>
      </c>
      <c r="D20" s="142">
        <v>0</v>
      </c>
      <c r="E20" s="142">
        <v>0</v>
      </c>
      <c r="F20" s="142">
        <v>0</v>
      </c>
      <c r="G20" s="142">
        <v>0</v>
      </c>
      <c r="H20" s="142">
        <v>0</v>
      </c>
      <c r="I20" s="142">
        <v>0</v>
      </c>
      <c r="J20" s="142">
        <v>0</v>
      </c>
      <c r="K20" s="142">
        <v>0</v>
      </c>
      <c r="L20" s="142">
        <v>0</v>
      </c>
      <c r="M20" s="142">
        <v>0</v>
      </c>
      <c r="N20" s="142">
        <v>0</v>
      </c>
      <c r="O20" s="142">
        <v>15.495514179533309</v>
      </c>
      <c r="P20" s="142">
        <v>0</v>
      </c>
      <c r="Q20" s="142">
        <v>19.8420974</v>
      </c>
      <c r="R20" s="142">
        <v>33.877129738333352</v>
      </c>
      <c r="S20" s="142">
        <v>40.385934540000051</v>
      </c>
      <c r="T20" s="142">
        <v>39.930714804000047</v>
      </c>
      <c r="U20" s="142">
        <v>52.031935560733373</v>
      </c>
      <c r="V20" s="142">
        <v>67.484427449999998</v>
      </c>
      <c r="W20" s="142">
        <v>45.453830673000041</v>
      </c>
      <c r="X20" s="142">
        <v>27.272298403800018</v>
      </c>
      <c r="Y20" s="142">
        <v>16.363379042280009</v>
      </c>
      <c r="Z20" s="142">
        <v>9.81802742536801</v>
      </c>
      <c r="AA20" s="142">
        <v>0</v>
      </c>
      <c r="AB20" s="142">
        <v>0</v>
      </c>
    </row>
    <row r="21" spans="1:28" x14ac:dyDescent="0.2">
      <c r="A21" s="143" t="s">
        <v>312</v>
      </c>
      <c r="B21" s="23" t="s">
        <v>303</v>
      </c>
      <c r="C21" s="23" t="s">
        <v>308</v>
      </c>
      <c r="D21" s="142">
        <v>0</v>
      </c>
      <c r="E21" s="142">
        <v>0</v>
      </c>
      <c r="F21" s="142">
        <v>0</v>
      </c>
      <c r="G21" s="142">
        <v>1.5041297250000001</v>
      </c>
      <c r="H21" s="142">
        <v>2.8978141166666669</v>
      </c>
      <c r="I21" s="142">
        <v>5.1296322833333337</v>
      </c>
      <c r="J21" s="142">
        <v>8.13854845</v>
      </c>
      <c r="K21" s="142">
        <v>11.89901014166667</v>
      </c>
      <c r="L21" s="142">
        <v>16.446576141666672</v>
      </c>
      <c r="M21" s="142">
        <v>21.108839541666661</v>
      </c>
      <c r="N21" s="142">
        <v>24.489442184666661</v>
      </c>
      <c r="O21" s="142">
        <v>15.490053278800019</v>
      </c>
      <c r="P21" s="142">
        <v>36.169996791666669</v>
      </c>
      <c r="Q21" s="142">
        <v>21.701998074999999</v>
      </c>
      <c r="R21" s="142">
        <v>13.021198845000001</v>
      </c>
      <c r="S21" s="142">
        <v>11.829636659999951</v>
      </c>
      <c r="T21" s="142">
        <v>17.51136699599995</v>
      </c>
      <c r="U21" s="142">
        <v>10.50682019759997</v>
      </c>
      <c r="V21" s="142">
        <v>0</v>
      </c>
      <c r="W21" s="142">
        <v>26.793959510333281</v>
      </c>
      <c r="X21" s="142">
        <v>48.262500000000003</v>
      </c>
      <c r="Y21" s="142">
        <v>40.000314747806613</v>
      </c>
      <c r="Z21" s="142">
        <v>56.000440646929263</v>
      </c>
      <c r="AA21" s="142">
        <v>66.394084451324233</v>
      </c>
      <c r="AB21" s="142">
        <v>78.659554905461221</v>
      </c>
    </row>
    <row r="22" spans="1:28" x14ac:dyDescent="0.2">
      <c r="A22" s="143" t="s">
        <v>310</v>
      </c>
      <c r="B22" s="23" t="s">
        <v>303</v>
      </c>
      <c r="C22" s="23" t="s">
        <v>308</v>
      </c>
      <c r="D22" s="142">
        <v>0</v>
      </c>
      <c r="E22" s="142">
        <v>0</v>
      </c>
      <c r="F22" s="142">
        <v>0</v>
      </c>
      <c r="G22" s="142">
        <v>0</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309</v>
      </c>
      <c r="B23" s="23" t="s">
        <v>303</v>
      </c>
      <c r="C23" s="23" t="s">
        <v>308</v>
      </c>
      <c r="D23" s="142">
        <v>1.0825233750000001</v>
      </c>
      <c r="E23" s="142">
        <v>1.2335523333333329</v>
      </c>
      <c r="F23" s="142">
        <v>1.543232158333333</v>
      </c>
      <c r="G23" s="142">
        <v>0</v>
      </c>
      <c r="H23" s="142">
        <v>0</v>
      </c>
      <c r="I23" s="142">
        <v>0</v>
      </c>
      <c r="J23" s="142">
        <v>0</v>
      </c>
      <c r="K23" s="142">
        <v>0</v>
      </c>
      <c r="L23" s="142">
        <v>0</v>
      </c>
      <c r="M23" s="142">
        <v>0</v>
      </c>
      <c r="N23" s="142">
        <v>1.460244915333331</v>
      </c>
      <c r="O23" s="142">
        <v>0</v>
      </c>
      <c r="P23" s="142">
        <v>0</v>
      </c>
      <c r="Q23" s="142">
        <v>0</v>
      </c>
      <c r="R23" s="142">
        <v>0</v>
      </c>
      <c r="S23" s="142">
        <v>0</v>
      </c>
      <c r="T23" s="142">
        <v>0</v>
      </c>
      <c r="U23" s="142">
        <v>0</v>
      </c>
      <c r="V23" s="142">
        <v>0</v>
      </c>
      <c r="W23" s="142">
        <v>0</v>
      </c>
      <c r="X23" s="142">
        <v>1.2359778961999699</v>
      </c>
      <c r="Y23" s="142">
        <v>24.672138768246711</v>
      </c>
      <c r="Z23" s="142">
        <v>19.194508194369391</v>
      </c>
      <c r="AA23" s="142">
        <v>22.278399107009079</v>
      </c>
      <c r="AB23" s="142">
        <v>13.86094401953879</v>
      </c>
    </row>
    <row r="24" spans="1:28" x14ac:dyDescent="0.2">
      <c r="A24" s="143" t="s">
        <v>307</v>
      </c>
      <c r="B24" s="23" t="s">
        <v>303</v>
      </c>
      <c r="C24" s="23" t="s">
        <v>305</v>
      </c>
      <c r="D24" s="142">
        <v>155.2624472075556</v>
      </c>
      <c r="E24" s="142">
        <v>163.9524477132446</v>
      </c>
      <c r="F24" s="142">
        <v>165.1882957477504</v>
      </c>
      <c r="G24" s="142">
        <v>129.26230487841161</v>
      </c>
      <c r="H24" s="142">
        <v>105.118841206217</v>
      </c>
      <c r="I24" s="142">
        <v>73.385922138767043</v>
      </c>
      <c r="J24" s="142">
        <v>73.076691395847533</v>
      </c>
      <c r="K24" s="142">
        <v>96.002800365879168</v>
      </c>
      <c r="L24" s="142">
        <v>107.2397762632547</v>
      </c>
      <c r="M24" s="142">
        <v>106.3267836423756</v>
      </c>
      <c r="N24" s="142">
        <v>109.4956316995177</v>
      </c>
      <c r="O24" s="142">
        <v>108.7987119475012</v>
      </c>
      <c r="P24" s="142">
        <v>110.6093863463969</v>
      </c>
      <c r="Q24" s="142">
        <v>104.12766515207851</v>
      </c>
      <c r="R24" s="142">
        <v>97.118312924815925</v>
      </c>
      <c r="S24" s="142">
        <v>89.635311006172373</v>
      </c>
      <c r="T24" s="142">
        <v>81.622904179370849</v>
      </c>
      <c r="U24" s="142">
        <v>73.049753513794897</v>
      </c>
      <c r="V24" s="142">
        <v>64.875267293820187</v>
      </c>
      <c r="W24" s="142">
        <v>56.231647423217069</v>
      </c>
      <c r="X24" s="142">
        <v>48.386540447683501</v>
      </c>
      <c r="Y24" s="142">
        <v>41.217322852680887</v>
      </c>
      <c r="Z24" s="142">
        <v>34.977417736298058</v>
      </c>
      <c r="AA24" s="142">
        <v>29.2778530006693</v>
      </c>
      <c r="AB24" s="142">
        <v>29.2778530081059</v>
      </c>
    </row>
    <row r="25" spans="1:28" x14ac:dyDescent="0.2">
      <c r="A25" s="143" t="s">
        <v>306</v>
      </c>
      <c r="B25" s="23" t="s">
        <v>303</v>
      </c>
      <c r="C25" s="23" t="s">
        <v>305</v>
      </c>
      <c r="D25" s="142">
        <v>0</v>
      </c>
      <c r="E25" s="142">
        <v>0</v>
      </c>
      <c r="F25" s="142">
        <v>0</v>
      </c>
      <c r="G25" s="142">
        <v>0</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row>
    <row r="26" spans="1:28" x14ac:dyDescent="0.2">
      <c r="A26" s="143" t="s">
        <v>5</v>
      </c>
      <c r="B26" s="23" t="s">
        <v>303</v>
      </c>
      <c r="C26" s="23" t="s">
        <v>302</v>
      </c>
      <c r="D26" s="142">
        <v>1385.2302780331661</v>
      </c>
      <c r="E26" s="142">
        <v>1965.1653570536059</v>
      </c>
      <c r="F26" s="142">
        <v>2465.1435172664869</v>
      </c>
      <c r="G26" s="142">
        <v>2840.0826485195539</v>
      </c>
      <c r="H26" s="142">
        <v>2822.658616491567</v>
      </c>
      <c r="I26" s="142">
        <v>2662.3137396572361</v>
      </c>
      <c r="J26" s="142">
        <v>2625.539084980996</v>
      </c>
      <c r="K26" s="142">
        <v>2554.5159663253189</v>
      </c>
      <c r="L26" s="142">
        <v>2432.8335356559842</v>
      </c>
      <c r="M26" s="142">
        <v>2521.7031629528451</v>
      </c>
      <c r="N26" s="142">
        <v>2551.844845080408</v>
      </c>
      <c r="O26" s="142">
        <v>2580.000040028071</v>
      </c>
      <c r="P26" s="142">
        <v>2549.3677821918332</v>
      </c>
      <c r="Q26" s="142">
        <v>2519.6544920906822</v>
      </c>
      <c r="R26" s="142">
        <v>2490.8326006925649</v>
      </c>
      <c r="S26" s="142">
        <v>2462.8753660363909</v>
      </c>
      <c r="T26" s="142">
        <v>2435.7568484199041</v>
      </c>
      <c r="U26" s="142">
        <v>2409.4518863319099</v>
      </c>
      <c r="V26" s="142">
        <v>2383.9360731065572</v>
      </c>
      <c r="W26" s="142">
        <v>2359.185734277964</v>
      </c>
      <c r="X26" s="142">
        <v>2212.7450439100412</v>
      </c>
      <c r="Y26" s="142">
        <v>2189.4574501062179</v>
      </c>
      <c r="Z26" s="142">
        <v>2166.86848411651</v>
      </c>
      <c r="AA26" s="142">
        <v>2144.9571871064918</v>
      </c>
      <c r="AB26" s="142">
        <v>2123.703229006775</v>
      </c>
    </row>
    <row r="27" spans="1:28" x14ac:dyDescent="0.2">
      <c r="A27" s="143" t="s">
        <v>304</v>
      </c>
      <c r="B27" s="23" t="s">
        <v>303</v>
      </c>
      <c r="C27" s="23" t="s">
        <v>302</v>
      </c>
      <c r="D27" s="142">
        <v>2041.163086138173</v>
      </c>
      <c r="E27" s="142">
        <v>1504.0668729382021</v>
      </c>
      <c r="F27" s="142">
        <v>902.44012376292096</v>
      </c>
      <c r="G27" s="142">
        <v>541.46407425775271</v>
      </c>
      <c r="H27" s="142">
        <v>542.56974133909728</v>
      </c>
      <c r="I27" s="142">
        <v>663.11277762652901</v>
      </c>
      <c r="J27" s="142">
        <v>663.80004159451073</v>
      </c>
      <c r="K27" s="142">
        <v>684.0493739638755</v>
      </c>
      <c r="L27" s="142">
        <v>741.92154055329593</v>
      </c>
      <c r="M27" s="142">
        <v>608.32409211841798</v>
      </c>
      <c r="N27" s="142">
        <v>537.19690361660616</v>
      </c>
      <c r="O27" s="142">
        <v>479.1453810914004</v>
      </c>
      <c r="P27" s="142">
        <v>464.25871189729253</v>
      </c>
      <c r="Q27" s="142">
        <v>443.64606129577709</v>
      </c>
      <c r="R27" s="142">
        <v>428.47267825692711</v>
      </c>
      <c r="S27" s="142">
        <v>413.32826670173148</v>
      </c>
      <c r="T27" s="142">
        <v>396.51116758652142</v>
      </c>
      <c r="U27" s="142">
        <v>377.05417064823217</v>
      </c>
      <c r="V27" s="142">
        <v>387.11233653405912</v>
      </c>
      <c r="W27" s="142">
        <v>392.14264118288042</v>
      </c>
      <c r="X27" s="142">
        <v>509.39273835846762</v>
      </c>
      <c r="Y27" s="142">
        <v>552.84257485482954</v>
      </c>
      <c r="Z27" s="142">
        <v>599.28484003342442</v>
      </c>
      <c r="AA27" s="142">
        <v>650.7447477998312</v>
      </c>
      <c r="AB27" s="142">
        <v>697.59112412636011</v>
      </c>
    </row>
    <row r="28" spans="1:28" x14ac:dyDescent="0.2">
      <c r="A28" s="143" t="s">
        <v>335</v>
      </c>
      <c r="B28" s="23" t="s">
        <v>279</v>
      </c>
      <c r="C28" s="23" t="s">
        <v>135</v>
      </c>
      <c r="D28" s="142"/>
      <c r="E28" s="142"/>
      <c r="F28" s="142"/>
      <c r="G28" s="142"/>
      <c r="H28" s="142"/>
      <c r="I28" s="142"/>
      <c r="J28" s="142"/>
      <c r="K28" s="142"/>
      <c r="L28" s="142"/>
      <c r="M28" s="142"/>
      <c r="N28" s="142"/>
      <c r="O28" s="142"/>
      <c r="P28" s="142"/>
      <c r="Q28" s="142"/>
      <c r="R28" s="142"/>
      <c r="S28" s="142"/>
      <c r="T28" s="142"/>
      <c r="U28" s="142"/>
      <c r="V28" s="142"/>
      <c r="W28" s="142">
        <v>-1000000</v>
      </c>
      <c r="X28" s="142">
        <v>-1000000</v>
      </c>
      <c r="Y28" s="142">
        <v>-1000000</v>
      </c>
      <c r="Z28" s="142">
        <v>-1000000</v>
      </c>
      <c r="AA28" s="142">
        <v>-1000000</v>
      </c>
      <c r="AB28" s="142">
        <v>-1000000</v>
      </c>
    </row>
    <row r="29" spans="1:28" x14ac:dyDescent="0.2">
      <c r="A29" s="143" t="s">
        <v>301</v>
      </c>
      <c r="B29" s="23" t="s">
        <v>279</v>
      </c>
      <c r="C29" s="23" t="s">
        <v>135</v>
      </c>
      <c r="D29" s="142">
        <v>56</v>
      </c>
      <c r="E29" s="142">
        <v>56</v>
      </c>
      <c r="F29" s="142">
        <v>56</v>
      </c>
      <c r="G29" s="142">
        <v>56</v>
      </c>
      <c r="H29" s="142">
        <v>56</v>
      </c>
      <c r="I29" s="142">
        <v>56</v>
      </c>
      <c r="J29" s="142">
        <v>56</v>
      </c>
      <c r="K29" s="142">
        <v>56</v>
      </c>
      <c r="L29" s="142">
        <v>56</v>
      </c>
      <c r="M29" s="142">
        <v>56</v>
      </c>
      <c r="N29" s="142">
        <v>56</v>
      </c>
      <c r="O29" s="142">
        <v>56</v>
      </c>
      <c r="P29" s="142">
        <v>56</v>
      </c>
      <c r="Q29" s="142">
        <v>56</v>
      </c>
      <c r="R29" s="142">
        <v>56</v>
      </c>
      <c r="S29" s="142">
        <v>56</v>
      </c>
      <c r="T29" s="142">
        <v>56</v>
      </c>
      <c r="U29" s="142">
        <v>56</v>
      </c>
      <c r="V29" s="142">
        <v>56</v>
      </c>
      <c r="W29" s="142">
        <v>56</v>
      </c>
      <c r="X29" s="142">
        <v>56</v>
      </c>
      <c r="Y29" s="142">
        <v>56</v>
      </c>
      <c r="Z29" s="142">
        <v>56</v>
      </c>
      <c r="AA29" s="142">
        <v>56</v>
      </c>
      <c r="AB29" s="142">
        <v>56</v>
      </c>
    </row>
    <row r="30" spans="1:28" x14ac:dyDescent="0.2">
      <c r="A30" s="143" t="s">
        <v>300</v>
      </c>
      <c r="B30" s="23" t="s">
        <v>279</v>
      </c>
      <c r="C30" s="23" t="s">
        <v>135</v>
      </c>
      <c r="D30" s="142">
        <v>31</v>
      </c>
      <c r="E30" s="142">
        <v>31</v>
      </c>
      <c r="F30" s="142">
        <v>31</v>
      </c>
      <c r="G30" s="142">
        <v>31</v>
      </c>
      <c r="H30" s="142">
        <v>31</v>
      </c>
      <c r="I30" s="142">
        <v>31</v>
      </c>
      <c r="J30" s="142">
        <v>31</v>
      </c>
      <c r="K30" s="142">
        <v>31</v>
      </c>
      <c r="L30" s="142">
        <v>31</v>
      </c>
      <c r="M30" s="142">
        <v>31</v>
      </c>
      <c r="N30" s="142">
        <v>31</v>
      </c>
      <c r="O30" s="142">
        <v>31</v>
      </c>
      <c r="P30" s="142">
        <v>31</v>
      </c>
      <c r="Q30" s="142">
        <v>31</v>
      </c>
      <c r="R30" s="142">
        <v>31</v>
      </c>
      <c r="S30" s="142">
        <v>31</v>
      </c>
      <c r="T30" s="142">
        <v>31</v>
      </c>
      <c r="U30" s="142">
        <v>31</v>
      </c>
      <c r="V30" s="142">
        <v>31</v>
      </c>
      <c r="W30" s="142">
        <v>31</v>
      </c>
      <c r="X30" s="142">
        <v>31</v>
      </c>
      <c r="Y30" s="142">
        <v>31</v>
      </c>
      <c r="Z30" s="142">
        <v>31</v>
      </c>
      <c r="AA30" s="142">
        <v>31</v>
      </c>
      <c r="AB30" s="142">
        <v>31</v>
      </c>
    </row>
    <row r="31" spans="1:28" x14ac:dyDescent="0.2">
      <c r="A31" s="143" t="s">
        <v>334</v>
      </c>
      <c r="B31" s="23" t="s">
        <v>279</v>
      </c>
      <c r="C31" s="23" t="s">
        <v>135</v>
      </c>
      <c r="D31" s="142"/>
      <c r="E31" s="142"/>
      <c r="F31" s="142"/>
      <c r="G31" s="142">
        <v>-1000000</v>
      </c>
      <c r="H31" s="142">
        <v>-1000000</v>
      </c>
      <c r="I31" s="142"/>
      <c r="J31" s="142"/>
      <c r="K31" s="142"/>
      <c r="L31" s="142"/>
      <c r="M31" s="142"/>
      <c r="N31" s="142"/>
      <c r="O31" s="142">
        <v>-1000000</v>
      </c>
      <c r="P31" s="142">
        <v>-1000000</v>
      </c>
      <c r="Q31" s="142">
        <v>-1000000</v>
      </c>
      <c r="R31" s="142">
        <v>-1000000</v>
      </c>
      <c r="S31" s="142">
        <v>-1000000</v>
      </c>
      <c r="T31" s="142">
        <v>-1000000</v>
      </c>
      <c r="U31" s="142">
        <v>-1000000</v>
      </c>
      <c r="V31" s="142">
        <v>-1000000</v>
      </c>
      <c r="W31" s="142"/>
      <c r="X31" s="142"/>
      <c r="Y31" s="142"/>
      <c r="Z31" s="142"/>
      <c r="AA31" s="142"/>
      <c r="AB31" s="142"/>
    </row>
    <row r="32" spans="1:28" x14ac:dyDescent="0.2">
      <c r="A32" s="143" t="s">
        <v>299</v>
      </c>
      <c r="B32" s="23" t="s">
        <v>279</v>
      </c>
      <c r="C32" s="23" t="s">
        <v>135</v>
      </c>
      <c r="D32" s="142">
        <v>57.74</v>
      </c>
      <c r="E32" s="142">
        <v>57.74</v>
      </c>
      <c r="F32" s="142">
        <v>57.74</v>
      </c>
      <c r="G32" s="142">
        <v>57.74</v>
      </c>
      <c r="H32" s="142">
        <v>57.74</v>
      </c>
      <c r="I32" s="142">
        <v>57.74</v>
      </c>
      <c r="J32" s="142">
        <v>57.74</v>
      </c>
      <c r="K32" s="142">
        <v>57.74</v>
      </c>
      <c r="L32" s="142">
        <v>57.74</v>
      </c>
      <c r="M32" s="142">
        <v>57.74</v>
      </c>
      <c r="N32" s="142">
        <v>57.74</v>
      </c>
      <c r="O32" s="142">
        <v>57.74</v>
      </c>
      <c r="P32" s="142">
        <v>57.74</v>
      </c>
      <c r="Q32" s="142">
        <v>57.74</v>
      </c>
      <c r="R32" s="142">
        <v>57.74</v>
      </c>
      <c r="S32" s="142">
        <v>57.74</v>
      </c>
      <c r="T32" s="142">
        <v>57.74</v>
      </c>
      <c r="U32" s="142">
        <v>57.74</v>
      </c>
      <c r="V32" s="142">
        <v>57.74</v>
      </c>
      <c r="W32" s="142">
        <v>57.74</v>
      </c>
      <c r="X32" s="142">
        <v>57.74</v>
      </c>
      <c r="Y32" s="142">
        <v>57.74</v>
      </c>
      <c r="Z32" s="142">
        <v>57.74</v>
      </c>
      <c r="AA32" s="142">
        <v>57.74</v>
      </c>
      <c r="AB32" s="142">
        <v>57.74</v>
      </c>
    </row>
    <row r="33" spans="1:28" x14ac:dyDescent="0.2">
      <c r="A33" s="143" t="s">
        <v>298</v>
      </c>
      <c r="B33" s="23" t="s">
        <v>279</v>
      </c>
      <c r="C33" s="23" t="s">
        <v>135</v>
      </c>
      <c r="D33" s="142">
        <v>100.82</v>
      </c>
      <c r="E33" s="142">
        <v>100.82</v>
      </c>
      <c r="F33" s="142">
        <v>100.82</v>
      </c>
      <c r="G33" s="142">
        <v>100.5</v>
      </c>
      <c r="H33" s="142">
        <v>100.5</v>
      </c>
      <c r="I33" s="142">
        <v>100.5</v>
      </c>
      <c r="J33" s="142">
        <v>100.5</v>
      </c>
      <c r="K33" s="142">
        <v>100.5</v>
      </c>
      <c r="L33" s="142">
        <v>100.5</v>
      </c>
      <c r="M33" s="142">
        <v>100.5</v>
      </c>
      <c r="N33" s="142">
        <v>100.5</v>
      </c>
      <c r="O33" s="142">
        <v>100.5</v>
      </c>
      <c r="P33" s="142">
        <v>100.5</v>
      </c>
      <c r="Q33" s="142">
        <v>100.5</v>
      </c>
      <c r="R33" s="142">
        <v>100.5</v>
      </c>
      <c r="S33" s="142">
        <v>100.5</v>
      </c>
      <c r="T33" s="142">
        <v>100.5</v>
      </c>
      <c r="U33" s="142">
        <v>100.5</v>
      </c>
      <c r="V33" s="142">
        <v>100.5</v>
      </c>
      <c r="W33" s="142">
        <v>100.5</v>
      </c>
      <c r="X33" s="142">
        <v>100.5</v>
      </c>
      <c r="Y33" s="142">
        <v>100.5</v>
      </c>
      <c r="Z33" s="142">
        <v>100.5</v>
      </c>
      <c r="AA33" s="142">
        <v>100.5</v>
      </c>
      <c r="AB33" s="142">
        <v>100.5</v>
      </c>
    </row>
    <row r="34" spans="1:28" x14ac:dyDescent="0.2">
      <c r="A34" s="143" t="s">
        <v>297</v>
      </c>
      <c r="B34" s="23" t="s">
        <v>279</v>
      </c>
      <c r="C34" s="23" t="s">
        <v>135</v>
      </c>
      <c r="D34" s="142">
        <v>89.37</v>
      </c>
      <c r="E34" s="142">
        <v>89.15</v>
      </c>
      <c r="F34" s="142">
        <v>87.89</v>
      </c>
      <c r="G34" s="142">
        <v>81.7</v>
      </c>
      <c r="H34" s="142">
        <v>80.17</v>
      </c>
      <c r="I34" s="142">
        <v>78.63</v>
      </c>
      <c r="J34" s="142">
        <v>77.099999999999994</v>
      </c>
      <c r="K34" s="142">
        <v>75.569999999999993</v>
      </c>
      <c r="L34" s="142">
        <v>74.03</v>
      </c>
      <c r="M34" s="142">
        <v>69.27</v>
      </c>
      <c r="N34" s="142">
        <v>64.510000000000005</v>
      </c>
      <c r="O34" s="142">
        <v>59.75</v>
      </c>
      <c r="P34" s="142">
        <v>54.99</v>
      </c>
      <c r="Q34" s="142">
        <v>50.23</v>
      </c>
      <c r="R34" s="142">
        <v>45.47</v>
      </c>
      <c r="S34" s="142">
        <v>40.71</v>
      </c>
      <c r="T34" s="142">
        <v>35.950000000000003</v>
      </c>
      <c r="U34" s="142">
        <v>31.19</v>
      </c>
      <c r="V34" s="142">
        <v>26.44</v>
      </c>
      <c r="W34" s="142">
        <v>23.26</v>
      </c>
      <c r="X34" s="142">
        <v>20.09</v>
      </c>
      <c r="Y34" s="142">
        <v>16.920000000000002</v>
      </c>
      <c r="Z34" s="142">
        <v>13.74</v>
      </c>
      <c r="AA34" s="142">
        <v>10.57</v>
      </c>
      <c r="AB34" s="142">
        <v>10.57</v>
      </c>
    </row>
    <row r="35" spans="1:28" x14ac:dyDescent="0.2">
      <c r="A35" s="143" t="s">
        <v>296</v>
      </c>
      <c r="B35" s="23" t="s">
        <v>279</v>
      </c>
      <c r="C35" s="23" t="s">
        <v>135</v>
      </c>
      <c r="D35" s="142">
        <v>-293</v>
      </c>
      <c r="E35" s="142">
        <v>-293</v>
      </c>
      <c r="F35" s="142">
        <v>-293</v>
      </c>
      <c r="G35" s="142">
        <v>-293</v>
      </c>
      <c r="H35" s="142">
        <v>-293</v>
      </c>
      <c r="I35" s="142">
        <v>-293</v>
      </c>
      <c r="J35" s="142">
        <v>-293</v>
      </c>
      <c r="K35" s="142">
        <v>-293</v>
      </c>
      <c r="L35" s="142">
        <v>-293</v>
      </c>
      <c r="M35" s="142">
        <v>-293</v>
      </c>
      <c r="N35" s="142">
        <v>-293</v>
      </c>
      <c r="O35" s="142">
        <v>-293</v>
      </c>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v>-440</v>
      </c>
      <c r="I36" s="142">
        <v>-440</v>
      </c>
      <c r="J36" s="142"/>
      <c r="K36" s="142"/>
      <c r="L36" s="142"/>
      <c r="M36" s="142"/>
      <c r="N36" s="142"/>
      <c r="O36" s="142"/>
      <c r="P36" s="142">
        <v>-440</v>
      </c>
      <c r="Q36" s="142">
        <v>-440</v>
      </c>
      <c r="R36" s="142">
        <v>-440</v>
      </c>
      <c r="S36" s="142">
        <v>-440</v>
      </c>
      <c r="T36" s="142">
        <v>-440</v>
      </c>
      <c r="U36" s="142">
        <v>-440</v>
      </c>
      <c r="V36" s="142">
        <v>-440</v>
      </c>
      <c r="W36" s="142"/>
      <c r="X36" s="142"/>
      <c r="Y36" s="142"/>
      <c r="Z36" s="142"/>
      <c r="AA36" s="142"/>
      <c r="AB36" s="142"/>
    </row>
    <row r="37" spans="1:28" x14ac:dyDescent="0.2">
      <c r="A37" s="143" t="s">
        <v>294</v>
      </c>
      <c r="B37" s="23" t="s">
        <v>279</v>
      </c>
      <c r="C37" s="23" t="s">
        <v>135</v>
      </c>
      <c r="D37" s="142">
        <v>76.73</v>
      </c>
      <c r="E37" s="142">
        <v>81</v>
      </c>
      <c r="F37" s="142">
        <v>84.7</v>
      </c>
      <c r="G37" s="142">
        <v>0</v>
      </c>
      <c r="H37" s="142">
        <v>0</v>
      </c>
      <c r="I37" s="142">
        <v>0</v>
      </c>
      <c r="J37" s="142">
        <v>0</v>
      </c>
      <c r="K37" s="142">
        <v>0</v>
      </c>
      <c r="L37" s="142">
        <v>0</v>
      </c>
      <c r="M37" s="142">
        <v>0</v>
      </c>
      <c r="N37" s="142">
        <v>0</v>
      </c>
      <c r="O37" s="142">
        <v>0</v>
      </c>
      <c r="P37" s="142">
        <v>0</v>
      </c>
      <c r="Q37" s="142">
        <v>0</v>
      </c>
      <c r="R37" s="142">
        <v>0</v>
      </c>
      <c r="S37" s="142">
        <v>0</v>
      </c>
      <c r="T37" s="142">
        <v>0</v>
      </c>
      <c r="U37" s="142">
        <v>0</v>
      </c>
      <c r="V37" s="142">
        <v>0</v>
      </c>
      <c r="W37" s="142">
        <v>0</v>
      </c>
      <c r="X37" s="142">
        <v>0</v>
      </c>
      <c r="Y37" s="142">
        <v>0</v>
      </c>
      <c r="Z37" s="142">
        <v>0</v>
      </c>
      <c r="AA37" s="142">
        <v>0</v>
      </c>
      <c r="AB37" s="142">
        <v>0</v>
      </c>
    </row>
    <row r="38" spans="1:28" x14ac:dyDescent="0.2">
      <c r="A38" s="143" t="s">
        <v>293</v>
      </c>
      <c r="B38" s="23" t="s">
        <v>279</v>
      </c>
      <c r="C38" s="23" t="s">
        <v>135</v>
      </c>
      <c r="D38" s="142"/>
      <c r="E38" s="142"/>
      <c r="F38" s="142"/>
      <c r="G38" s="142">
        <v>-440</v>
      </c>
      <c r="H38" s="142">
        <v>-440</v>
      </c>
      <c r="I38" s="142">
        <v>-440</v>
      </c>
      <c r="J38" s="142">
        <v>-440</v>
      </c>
      <c r="K38" s="142">
        <v>-440</v>
      </c>
      <c r="L38" s="142"/>
      <c r="M38" s="142">
        <v>-440</v>
      </c>
      <c r="N38" s="142">
        <v>-440</v>
      </c>
      <c r="O38" s="142">
        <v>-440</v>
      </c>
      <c r="P38" s="142">
        <v>-440</v>
      </c>
      <c r="Q38" s="142">
        <v>-440</v>
      </c>
      <c r="R38" s="142">
        <v>-440</v>
      </c>
      <c r="S38" s="142">
        <v>-440</v>
      </c>
      <c r="T38" s="142">
        <v>-440</v>
      </c>
      <c r="U38" s="142">
        <v>-440</v>
      </c>
      <c r="V38" s="142">
        <v>-440</v>
      </c>
      <c r="W38" s="142">
        <v>-440</v>
      </c>
      <c r="X38" s="142">
        <v>-440</v>
      </c>
      <c r="Y38" s="142">
        <v>-440</v>
      </c>
      <c r="Z38" s="142">
        <v>-440</v>
      </c>
      <c r="AA38" s="142">
        <v>-440</v>
      </c>
      <c r="AB38" s="142">
        <v>-440</v>
      </c>
    </row>
    <row r="39" spans="1:28" x14ac:dyDescent="0.2">
      <c r="A39" s="143" t="s">
        <v>292</v>
      </c>
      <c r="B39" s="23" t="s">
        <v>279</v>
      </c>
      <c r="C39" s="23" t="s">
        <v>135</v>
      </c>
      <c r="D39" s="142">
        <v>76.73</v>
      </c>
      <c r="E39" s="142">
        <v>81</v>
      </c>
      <c r="F39" s="142">
        <v>84.7</v>
      </c>
      <c r="G39" s="142">
        <v>0</v>
      </c>
      <c r="H39" s="142">
        <v>0</v>
      </c>
      <c r="I39" s="142">
        <v>0</v>
      </c>
      <c r="J39" s="142">
        <v>0</v>
      </c>
      <c r="K39" s="142">
        <v>0</v>
      </c>
      <c r="L39" s="142">
        <v>0</v>
      </c>
      <c r="M39" s="142">
        <v>0</v>
      </c>
      <c r="N39" s="142">
        <v>0</v>
      </c>
      <c r="O39" s="142">
        <v>0</v>
      </c>
      <c r="P39" s="142">
        <v>0</v>
      </c>
      <c r="Q39" s="142">
        <v>0</v>
      </c>
      <c r="R39" s="142">
        <v>0</v>
      </c>
      <c r="S39" s="142">
        <v>0</v>
      </c>
      <c r="T39" s="142">
        <v>0</v>
      </c>
      <c r="U39" s="142">
        <v>0</v>
      </c>
      <c r="V39" s="142">
        <v>0</v>
      </c>
      <c r="W39" s="142">
        <v>0</v>
      </c>
      <c r="X39" s="142">
        <v>0</v>
      </c>
      <c r="Y39" s="142">
        <v>0</v>
      </c>
      <c r="Z39" s="142">
        <v>0</v>
      </c>
      <c r="AA39" s="142">
        <v>0</v>
      </c>
      <c r="AB39" s="142">
        <v>0</v>
      </c>
    </row>
    <row r="40" spans="1:28" x14ac:dyDescent="0.2">
      <c r="A40" s="143" t="s">
        <v>291</v>
      </c>
      <c r="B40" s="23" t="s">
        <v>279</v>
      </c>
      <c r="C40" s="23" t="s">
        <v>135</v>
      </c>
      <c r="D40" s="142">
        <v>66</v>
      </c>
      <c r="E40" s="142">
        <v>59</v>
      </c>
      <c r="F40" s="142">
        <v>59</v>
      </c>
      <c r="G40" s="142">
        <v>35</v>
      </c>
      <c r="H40" s="142">
        <v>35</v>
      </c>
      <c r="I40" s="142">
        <v>35</v>
      </c>
      <c r="J40" s="142">
        <v>35</v>
      </c>
      <c r="K40" s="142">
        <v>35</v>
      </c>
      <c r="L40" s="142">
        <v>49.94</v>
      </c>
      <c r="M40" s="142">
        <v>35</v>
      </c>
      <c r="N40" s="142">
        <v>35</v>
      </c>
      <c r="O40" s="142">
        <v>35</v>
      </c>
      <c r="P40" s="142">
        <v>35</v>
      </c>
      <c r="Q40" s="142">
        <v>35</v>
      </c>
      <c r="R40" s="142">
        <v>35</v>
      </c>
      <c r="S40" s="142">
        <v>35</v>
      </c>
      <c r="T40" s="142">
        <v>35</v>
      </c>
      <c r="U40" s="142">
        <v>35</v>
      </c>
      <c r="V40" s="142">
        <v>35</v>
      </c>
      <c r="W40" s="142">
        <v>35</v>
      </c>
      <c r="X40" s="142">
        <v>35</v>
      </c>
      <c r="Y40" s="142">
        <v>35</v>
      </c>
      <c r="Z40" s="142">
        <v>35</v>
      </c>
      <c r="AA40" s="142">
        <v>35</v>
      </c>
      <c r="AB40" s="142">
        <v>35</v>
      </c>
    </row>
    <row r="41" spans="1:28" x14ac:dyDescent="0.2">
      <c r="A41" s="143" t="s">
        <v>290</v>
      </c>
      <c r="B41" s="23" t="s">
        <v>279</v>
      </c>
      <c r="C41" s="23" t="s">
        <v>135</v>
      </c>
      <c r="D41" s="142">
        <v>66</v>
      </c>
      <c r="E41" s="142">
        <v>59</v>
      </c>
      <c r="F41" s="142">
        <v>59</v>
      </c>
      <c r="G41" s="142">
        <v>35</v>
      </c>
      <c r="H41" s="142">
        <v>35</v>
      </c>
      <c r="I41" s="142">
        <v>35</v>
      </c>
      <c r="J41" s="142">
        <v>35</v>
      </c>
      <c r="K41" s="142">
        <v>56</v>
      </c>
      <c r="L41" s="142">
        <v>56</v>
      </c>
      <c r="M41" s="142">
        <v>35</v>
      </c>
      <c r="N41" s="142">
        <v>35</v>
      </c>
      <c r="O41" s="142">
        <v>35</v>
      </c>
      <c r="P41" s="142">
        <v>35</v>
      </c>
      <c r="Q41" s="142">
        <v>35</v>
      </c>
      <c r="R41" s="142">
        <v>35</v>
      </c>
      <c r="S41" s="142">
        <v>35</v>
      </c>
      <c r="T41" s="142">
        <v>35</v>
      </c>
      <c r="U41" s="142">
        <v>35</v>
      </c>
      <c r="V41" s="142">
        <v>35</v>
      </c>
      <c r="W41" s="142">
        <v>35</v>
      </c>
      <c r="X41" s="142">
        <v>35</v>
      </c>
      <c r="Y41" s="142">
        <v>35</v>
      </c>
      <c r="Z41" s="142">
        <v>35</v>
      </c>
      <c r="AA41" s="142">
        <v>52</v>
      </c>
      <c r="AB41" s="142">
        <v>52</v>
      </c>
    </row>
    <row r="42" spans="1:28" x14ac:dyDescent="0.2">
      <c r="A42" s="143" t="s">
        <v>289</v>
      </c>
      <c r="B42" s="23" t="s">
        <v>279</v>
      </c>
      <c r="C42" s="23" t="s">
        <v>135</v>
      </c>
      <c r="D42" s="142"/>
      <c r="E42" s="142"/>
      <c r="F42" s="142"/>
      <c r="G42" s="142"/>
      <c r="H42" s="142"/>
      <c r="I42" s="142"/>
      <c r="J42" s="142"/>
      <c r="K42" s="142"/>
      <c r="L42" s="142"/>
      <c r="M42" s="142"/>
      <c r="N42" s="142"/>
      <c r="O42" s="142"/>
      <c r="P42" s="142">
        <v>10.51</v>
      </c>
      <c r="Q42" s="142">
        <v>10.51</v>
      </c>
      <c r="R42" s="142">
        <v>10.51</v>
      </c>
      <c r="S42" s="142">
        <v>10.51</v>
      </c>
      <c r="T42" s="142">
        <v>10.51</v>
      </c>
      <c r="U42" s="142">
        <v>10.51</v>
      </c>
      <c r="V42" s="142">
        <v>10.51</v>
      </c>
      <c r="W42" s="142">
        <v>10.51</v>
      </c>
      <c r="X42" s="142">
        <v>10.51</v>
      </c>
      <c r="Y42" s="142">
        <v>10.51</v>
      </c>
      <c r="Z42" s="142">
        <v>10.51</v>
      </c>
      <c r="AA42" s="142">
        <v>10.51</v>
      </c>
      <c r="AB42" s="142">
        <v>10.51</v>
      </c>
    </row>
    <row r="43" spans="1:28" x14ac:dyDescent="0.2">
      <c r="A43" s="143" t="s">
        <v>288</v>
      </c>
      <c r="B43" s="23" t="s">
        <v>279</v>
      </c>
      <c r="C43" s="23" t="s">
        <v>135</v>
      </c>
      <c r="D43" s="142"/>
      <c r="E43" s="142"/>
      <c r="F43" s="142"/>
      <c r="G43" s="142">
        <v>-353</v>
      </c>
      <c r="H43" s="142">
        <v>-353</v>
      </c>
      <c r="I43" s="142">
        <v>-353</v>
      </c>
      <c r="J43" s="142">
        <v>-353</v>
      </c>
      <c r="K43" s="142">
        <v>-353</v>
      </c>
      <c r="L43" s="142">
        <v>-353</v>
      </c>
      <c r="M43" s="142">
        <v>-353</v>
      </c>
      <c r="N43" s="142">
        <v>-353</v>
      </c>
      <c r="O43" s="142">
        <v>-353</v>
      </c>
      <c r="P43" s="142">
        <v>-353</v>
      </c>
      <c r="Q43" s="142">
        <v>-353</v>
      </c>
      <c r="R43" s="142">
        <v>-353</v>
      </c>
      <c r="S43" s="142">
        <v>-353</v>
      </c>
      <c r="T43" s="142">
        <v>-353</v>
      </c>
      <c r="U43" s="142">
        <v>-353</v>
      </c>
      <c r="V43" s="142">
        <v>-353</v>
      </c>
      <c r="W43" s="142">
        <v>-353</v>
      </c>
      <c r="X43" s="142">
        <v>-353</v>
      </c>
      <c r="Y43" s="142">
        <v>-353</v>
      </c>
      <c r="Z43" s="142">
        <v>-353</v>
      </c>
      <c r="AA43" s="142">
        <v>-353</v>
      </c>
      <c r="AB43" s="142">
        <v>-353</v>
      </c>
    </row>
    <row r="44" spans="1:28" x14ac:dyDescent="0.2">
      <c r="A44" s="143" t="s">
        <v>286</v>
      </c>
      <c r="B44" s="23" t="s">
        <v>279</v>
      </c>
      <c r="C44" s="23" t="s">
        <v>135</v>
      </c>
      <c r="D44" s="142"/>
      <c r="E44" s="142">
        <v>99</v>
      </c>
      <c r="F44" s="142">
        <v>99</v>
      </c>
      <c r="G44" s="142"/>
      <c r="H44" s="142"/>
      <c r="I44" s="142"/>
      <c r="J44" s="142"/>
      <c r="K44" s="142"/>
      <c r="L44" s="142"/>
      <c r="M44" s="142"/>
      <c r="N44" s="142"/>
      <c r="O44" s="142"/>
      <c r="P44" s="142"/>
      <c r="Q44" s="142"/>
      <c r="R44" s="142"/>
      <c r="S44" s="142"/>
      <c r="T44" s="142"/>
      <c r="U44" s="142"/>
      <c r="V44" s="142"/>
      <c r="W44" s="142"/>
      <c r="X44" s="142">
        <v>99</v>
      </c>
      <c r="Y44" s="142">
        <v>99</v>
      </c>
      <c r="Z44" s="142">
        <v>99</v>
      </c>
      <c r="AA44" s="142">
        <v>99</v>
      </c>
      <c r="AB44" s="142">
        <v>99</v>
      </c>
    </row>
    <row r="45" spans="1:28" x14ac:dyDescent="0.2">
      <c r="A45" s="143" t="s">
        <v>333</v>
      </c>
      <c r="B45" s="23" t="s">
        <v>279</v>
      </c>
      <c r="C45" s="23" t="s">
        <v>135</v>
      </c>
      <c r="D45" s="142"/>
      <c r="E45" s="142"/>
      <c r="F45" s="142"/>
      <c r="G45" s="142"/>
      <c r="H45" s="142"/>
      <c r="I45" s="142"/>
      <c r="J45" s="142"/>
      <c r="K45" s="142"/>
      <c r="L45" s="142"/>
      <c r="M45" s="142"/>
      <c r="N45" s="142"/>
      <c r="O45" s="142">
        <v>10.51</v>
      </c>
      <c r="P45" s="142"/>
      <c r="Q45" s="142">
        <v>10.51</v>
      </c>
      <c r="R45" s="142">
        <v>10.51</v>
      </c>
      <c r="S45" s="142">
        <v>10.51</v>
      </c>
      <c r="T45" s="142">
        <v>10.51</v>
      </c>
      <c r="U45" s="142">
        <v>10.51</v>
      </c>
      <c r="V45" s="142">
        <v>10.51</v>
      </c>
      <c r="W45" s="142">
        <v>10.51</v>
      </c>
      <c r="X45" s="142">
        <v>10.51</v>
      </c>
      <c r="Y45" s="142">
        <v>10.51</v>
      </c>
      <c r="Z45" s="142">
        <v>10.51</v>
      </c>
      <c r="AA45" s="142"/>
      <c r="AB45" s="142"/>
    </row>
    <row r="46" spans="1:28" x14ac:dyDescent="0.2">
      <c r="A46" s="143" t="s">
        <v>285</v>
      </c>
      <c r="B46" s="23" t="s">
        <v>279</v>
      </c>
      <c r="C46" s="23" t="s">
        <v>135</v>
      </c>
      <c r="D46" s="142"/>
      <c r="E46" s="142"/>
      <c r="F46" s="142"/>
      <c r="G46" s="142">
        <v>-353</v>
      </c>
      <c r="H46" s="142">
        <v>-353</v>
      </c>
      <c r="I46" s="142">
        <v>-353</v>
      </c>
      <c r="J46" s="142">
        <v>-353</v>
      </c>
      <c r="K46" s="142">
        <v>-353</v>
      </c>
      <c r="L46" s="142">
        <v>-353</v>
      </c>
      <c r="M46" s="142">
        <v>-353</v>
      </c>
      <c r="N46" s="142">
        <v>-353</v>
      </c>
      <c r="O46" s="142">
        <v>-353</v>
      </c>
      <c r="P46" s="142">
        <v>-353</v>
      </c>
      <c r="Q46" s="142">
        <v>-353</v>
      </c>
      <c r="R46" s="142">
        <v>-353</v>
      </c>
      <c r="S46" s="142">
        <v>-353</v>
      </c>
      <c r="T46" s="142">
        <v>-353</v>
      </c>
      <c r="U46" s="142">
        <v>-353</v>
      </c>
      <c r="V46" s="142"/>
      <c r="W46" s="142">
        <v>-353</v>
      </c>
      <c r="X46" s="142">
        <v>-353</v>
      </c>
      <c r="Y46" s="142">
        <v>-353</v>
      </c>
      <c r="Z46" s="142">
        <v>-353</v>
      </c>
      <c r="AA46" s="142">
        <v>-353</v>
      </c>
      <c r="AB46" s="142">
        <v>-353</v>
      </c>
    </row>
    <row r="47" spans="1:28" x14ac:dyDescent="0.2">
      <c r="A47" s="143" t="s">
        <v>283</v>
      </c>
      <c r="B47" s="23" t="s">
        <v>279</v>
      </c>
      <c r="C47" s="23" t="s">
        <v>135</v>
      </c>
      <c r="D47" s="142">
        <v>99</v>
      </c>
      <c r="E47" s="142">
        <v>99</v>
      </c>
      <c r="F47" s="142">
        <v>99</v>
      </c>
      <c r="G47" s="142"/>
      <c r="H47" s="142"/>
      <c r="I47" s="142"/>
      <c r="J47" s="142"/>
      <c r="K47" s="142"/>
      <c r="L47" s="142"/>
      <c r="M47" s="142"/>
      <c r="N47" s="142">
        <v>99</v>
      </c>
      <c r="O47" s="142"/>
      <c r="P47" s="142"/>
      <c r="Q47" s="142"/>
      <c r="R47" s="142"/>
      <c r="S47" s="142"/>
      <c r="T47" s="142"/>
      <c r="U47" s="142"/>
      <c r="V47" s="142"/>
      <c r="W47" s="142"/>
      <c r="X47" s="142">
        <v>99</v>
      </c>
      <c r="Y47" s="142">
        <v>99</v>
      </c>
      <c r="Z47" s="142">
        <v>99</v>
      </c>
      <c r="AA47" s="142">
        <v>99</v>
      </c>
      <c r="AB47" s="142">
        <v>99</v>
      </c>
    </row>
    <row r="48" spans="1:28" x14ac:dyDescent="0.2">
      <c r="A48" s="143" t="s">
        <v>282</v>
      </c>
      <c r="B48" s="23" t="s">
        <v>279</v>
      </c>
      <c r="C48" s="23" t="s">
        <v>135</v>
      </c>
      <c r="D48" s="142">
        <v>45</v>
      </c>
      <c r="E48" s="142">
        <v>45</v>
      </c>
      <c r="F48" s="142">
        <v>45</v>
      </c>
      <c r="G48" s="142">
        <v>45</v>
      </c>
      <c r="H48" s="142">
        <v>45</v>
      </c>
      <c r="I48" s="142">
        <v>45</v>
      </c>
      <c r="J48" s="142">
        <v>45</v>
      </c>
      <c r="K48" s="142">
        <v>45</v>
      </c>
      <c r="L48" s="142">
        <v>45</v>
      </c>
      <c r="M48" s="142">
        <v>45</v>
      </c>
      <c r="N48" s="142">
        <v>45</v>
      </c>
      <c r="O48" s="142">
        <v>45</v>
      </c>
      <c r="P48" s="142">
        <v>45</v>
      </c>
      <c r="Q48" s="142">
        <v>45</v>
      </c>
      <c r="R48" s="142">
        <v>45</v>
      </c>
      <c r="S48" s="142">
        <v>45</v>
      </c>
      <c r="T48" s="142">
        <v>45</v>
      </c>
      <c r="U48" s="142">
        <v>45</v>
      </c>
      <c r="V48" s="142">
        <v>45</v>
      </c>
      <c r="W48" s="142">
        <v>45</v>
      </c>
      <c r="X48" s="142">
        <v>45</v>
      </c>
      <c r="Y48" s="142">
        <v>45</v>
      </c>
      <c r="Z48" s="142">
        <v>45</v>
      </c>
      <c r="AA48" s="142">
        <v>45</v>
      </c>
      <c r="AB48" s="142">
        <v>45</v>
      </c>
    </row>
    <row r="49" spans="1:28" x14ac:dyDescent="0.2">
      <c r="A49" s="143" t="s">
        <v>281</v>
      </c>
      <c r="B49" s="23" t="s">
        <v>279</v>
      </c>
      <c r="C49" s="23" t="s">
        <v>135</v>
      </c>
      <c r="D49" s="142">
        <v>43.29</v>
      </c>
      <c r="E49" s="142">
        <v>41.13</v>
      </c>
      <c r="F49" s="142">
        <v>45.12</v>
      </c>
      <c r="G49" s="142">
        <v>47.27</v>
      </c>
      <c r="H49" s="142">
        <v>47.55</v>
      </c>
      <c r="I49" s="142">
        <v>47.23</v>
      </c>
      <c r="J49" s="142">
        <v>47.42</v>
      </c>
      <c r="K49" s="142">
        <v>47.45</v>
      </c>
      <c r="L49" s="142">
        <v>47.24</v>
      </c>
      <c r="M49" s="142">
        <v>47.98</v>
      </c>
      <c r="N49" s="142">
        <v>48.43</v>
      </c>
      <c r="O49" s="142">
        <v>48.85</v>
      </c>
      <c r="P49" s="142">
        <v>49.03</v>
      </c>
      <c r="Q49" s="142">
        <v>49.21</v>
      </c>
      <c r="R49" s="142">
        <v>49.39</v>
      </c>
      <c r="S49" s="142">
        <v>49.56</v>
      </c>
      <c r="T49" s="142">
        <v>49.74</v>
      </c>
      <c r="U49" s="142">
        <v>49.92</v>
      </c>
      <c r="V49" s="142">
        <v>50.09</v>
      </c>
      <c r="W49" s="142">
        <v>50.26</v>
      </c>
      <c r="X49" s="142">
        <v>49.97</v>
      </c>
      <c r="Y49" s="142">
        <v>50.14</v>
      </c>
      <c r="Z49" s="142">
        <v>50.31</v>
      </c>
      <c r="AA49" s="142">
        <v>50.48</v>
      </c>
      <c r="AB49" s="142">
        <v>50.65</v>
      </c>
    </row>
    <row r="50" spans="1:28" x14ac:dyDescent="0.2">
      <c r="A50" s="143" t="s">
        <v>280</v>
      </c>
      <c r="B50" s="23" t="s">
        <v>279</v>
      </c>
      <c r="C50" s="23" t="s">
        <v>135</v>
      </c>
      <c r="D50" s="142">
        <v>100.45</v>
      </c>
      <c r="E50" s="142">
        <v>100.45</v>
      </c>
      <c r="F50" s="142">
        <v>100.45</v>
      </c>
      <c r="G50" s="142">
        <v>105.8</v>
      </c>
      <c r="H50" s="142">
        <v>105.8</v>
      </c>
      <c r="I50" s="142">
        <v>105.8</v>
      </c>
      <c r="J50" s="142">
        <v>105.8</v>
      </c>
      <c r="K50" s="142">
        <v>105.8</v>
      </c>
      <c r="L50" s="142">
        <v>105.8</v>
      </c>
      <c r="M50" s="142">
        <v>105.8</v>
      </c>
      <c r="N50" s="142">
        <v>105.8</v>
      </c>
      <c r="O50" s="142">
        <v>105.8</v>
      </c>
      <c r="P50" s="142">
        <v>105.8</v>
      </c>
      <c r="Q50" s="142">
        <v>105.8</v>
      </c>
      <c r="R50" s="142">
        <v>105.8</v>
      </c>
      <c r="S50" s="142">
        <v>105.8</v>
      </c>
      <c r="T50" s="142">
        <v>105.8</v>
      </c>
      <c r="U50" s="142">
        <v>105.8</v>
      </c>
      <c r="V50" s="142">
        <v>105.8</v>
      </c>
      <c r="W50" s="142">
        <v>105.8</v>
      </c>
      <c r="X50" s="142">
        <v>105.8</v>
      </c>
      <c r="Y50" s="142">
        <v>105.8</v>
      </c>
      <c r="Z50" s="142">
        <v>105.8</v>
      </c>
      <c r="AA50" s="142">
        <v>105.8</v>
      </c>
      <c r="AB50" s="142">
        <v>105.8</v>
      </c>
    </row>
    <row r="51" spans="1:28" x14ac:dyDescent="0.2">
      <c r="A51" s="143" t="s">
        <v>278</v>
      </c>
      <c r="B51" s="23" t="s">
        <v>278</v>
      </c>
      <c r="C51" s="23" t="s">
        <v>277</v>
      </c>
      <c r="D51" s="142">
        <v>0</v>
      </c>
      <c r="E51" s="142">
        <v>0</v>
      </c>
      <c r="F51" s="142">
        <v>0</v>
      </c>
      <c r="G51" s="142">
        <v>220</v>
      </c>
      <c r="H51" s="142">
        <v>221</v>
      </c>
      <c r="I51" s="142">
        <v>138</v>
      </c>
      <c r="J51" s="142">
        <v>112</v>
      </c>
      <c r="K51" s="142">
        <v>91</v>
      </c>
      <c r="L51" s="142">
        <v>76</v>
      </c>
      <c r="M51" s="142">
        <v>138</v>
      </c>
      <c r="N51" s="142">
        <v>200</v>
      </c>
      <c r="O51" s="142">
        <v>221</v>
      </c>
      <c r="P51" s="142">
        <v>221</v>
      </c>
      <c r="Q51" s="142">
        <v>221</v>
      </c>
      <c r="R51" s="142">
        <v>221</v>
      </c>
      <c r="S51" s="142">
        <v>221</v>
      </c>
      <c r="T51" s="142">
        <v>221</v>
      </c>
      <c r="U51" s="142">
        <v>221</v>
      </c>
      <c r="V51" s="142">
        <v>221</v>
      </c>
      <c r="W51" s="142">
        <v>217</v>
      </c>
      <c r="X51" s="142">
        <v>184</v>
      </c>
      <c r="Y51" s="142">
        <v>156</v>
      </c>
      <c r="Z51" s="142">
        <v>130</v>
      </c>
      <c r="AA51" s="142">
        <v>106</v>
      </c>
      <c r="AB51" s="142">
        <v>106</v>
      </c>
    </row>
    <row r="52" spans="1:28" x14ac:dyDescent="0.2">
      <c r="A52" s="143" t="s">
        <v>276</v>
      </c>
      <c r="B52" s="23" t="s">
        <v>8</v>
      </c>
      <c r="C52" s="23" t="s">
        <v>246</v>
      </c>
      <c r="D52" s="142">
        <v>0</v>
      </c>
      <c r="E52" s="142">
        <v>0</v>
      </c>
      <c r="F52" s="142">
        <v>0</v>
      </c>
      <c r="G52" s="142">
        <v>1562622</v>
      </c>
      <c r="H52" s="142">
        <v>1025337</v>
      </c>
      <c r="I52" s="142">
        <v>0</v>
      </c>
      <c r="J52" s="142">
        <v>0</v>
      </c>
      <c r="K52" s="142">
        <v>0</v>
      </c>
      <c r="L52" s="142">
        <v>0</v>
      </c>
      <c r="M52" s="142">
        <v>0</v>
      </c>
      <c r="N52" s="142">
        <v>0</v>
      </c>
      <c r="O52" s="142">
        <v>2668030</v>
      </c>
      <c r="P52" s="142">
        <v>5304708</v>
      </c>
      <c r="Q52" s="142">
        <v>7697966</v>
      </c>
      <c r="R52" s="142">
        <v>10514749</v>
      </c>
      <c r="S52" s="142">
        <v>13659118</v>
      </c>
      <c r="T52" s="142">
        <v>17241854</v>
      </c>
      <c r="U52" s="142">
        <v>21248999</v>
      </c>
      <c r="V52" s="142">
        <v>26190461</v>
      </c>
      <c r="W52" s="142">
        <v>0</v>
      </c>
      <c r="X52" s="142">
        <v>0</v>
      </c>
      <c r="Y52" s="142">
        <v>0</v>
      </c>
      <c r="Z52" s="142">
        <v>0</v>
      </c>
      <c r="AA52" s="142">
        <v>0</v>
      </c>
      <c r="AB52" s="142">
        <v>0</v>
      </c>
    </row>
    <row r="53" spans="1:28" x14ac:dyDescent="0.2">
      <c r="A53" s="143" t="s">
        <v>275</v>
      </c>
      <c r="B53" s="23" t="s">
        <v>8</v>
      </c>
      <c r="C53" s="23" t="s">
        <v>246</v>
      </c>
      <c r="D53" s="142">
        <v>2849858</v>
      </c>
      <c r="E53" s="142">
        <v>3569822</v>
      </c>
      <c r="F53" s="142">
        <v>3442669</v>
      </c>
      <c r="G53" s="142">
        <v>5016170</v>
      </c>
      <c r="H53" s="142">
        <v>4726402</v>
      </c>
      <c r="I53" s="142">
        <v>4429805</v>
      </c>
      <c r="J53" s="142">
        <v>4139015</v>
      </c>
      <c r="K53" s="142">
        <v>3527384</v>
      </c>
      <c r="L53" s="142">
        <v>1928944</v>
      </c>
      <c r="M53" s="142">
        <v>3002827</v>
      </c>
      <c r="N53" s="142">
        <v>2458372</v>
      </c>
      <c r="O53" s="142">
        <v>1944033</v>
      </c>
      <c r="P53" s="142">
        <v>1463615</v>
      </c>
      <c r="Q53" s="142">
        <v>1019119</v>
      </c>
      <c r="R53" s="142">
        <v>612568</v>
      </c>
      <c r="S53" s="142">
        <v>242200</v>
      </c>
      <c r="T53" s="142">
        <v>-94307</v>
      </c>
      <c r="U53" s="142">
        <v>-399803</v>
      </c>
      <c r="V53" s="142">
        <v>-677006</v>
      </c>
      <c r="W53" s="142">
        <v>-835006</v>
      </c>
      <c r="X53" s="142">
        <v>-979028</v>
      </c>
      <c r="Y53" s="142">
        <v>-1111150</v>
      </c>
      <c r="Z53" s="142">
        <v>-1232931</v>
      </c>
      <c r="AA53" s="142">
        <v>-1611377</v>
      </c>
      <c r="AB53" s="142">
        <v>-1571367</v>
      </c>
    </row>
    <row r="54" spans="1:28" x14ac:dyDescent="0.2">
      <c r="A54" s="143" t="s">
        <v>274</v>
      </c>
      <c r="B54" s="23" t="s">
        <v>8</v>
      </c>
      <c r="C54" s="23" t="s">
        <v>246</v>
      </c>
      <c r="D54" s="142">
        <v>0</v>
      </c>
      <c r="E54" s="142">
        <v>0</v>
      </c>
      <c r="F54" s="142">
        <v>0</v>
      </c>
      <c r="G54" s="142">
        <v>0</v>
      </c>
      <c r="H54" s="142">
        <v>0</v>
      </c>
      <c r="I54" s="142">
        <v>0</v>
      </c>
      <c r="J54" s="142">
        <v>0</v>
      </c>
      <c r="K54" s="142">
        <v>0</v>
      </c>
      <c r="L54" s="142">
        <v>0</v>
      </c>
      <c r="M54" s="142">
        <v>0</v>
      </c>
      <c r="N54" s="142">
        <v>0</v>
      </c>
      <c r="O54" s="142">
        <v>0</v>
      </c>
      <c r="P54" s="142">
        <v>0</v>
      </c>
      <c r="Q54" s="142">
        <v>0</v>
      </c>
      <c r="R54" s="142">
        <v>0</v>
      </c>
      <c r="S54" s="142">
        <v>0</v>
      </c>
      <c r="T54" s="142">
        <v>0</v>
      </c>
      <c r="U54" s="142">
        <v>0</v>
      </c>
      <c r="V54" s="142">
        <v>0</v>
      </c>
      <c r="W54" s="142">
        <v>28320775</v>
      </c>
      <c r="X54" s="142">
        <v>32692594</v>
      </c>
      <c r="Y54" s="142">
        <v>37027435</v>
      </c>
      <c r="Z54" s="142">
        <v>42579870</v>
      </c>
      <c r="AA54" s="142">
        <v>48894620</v>
      </c>
      <c r="AB54" s="142">
        <v>47623940</v>
      </c>
    </row>
    <row r="55" spans="1:28" x14ac:dyDescent="0.2">
      <c r="A55" s="143" t="s">
        <v>273</v>
      </c>
      <c r="B55" s="23" t="s">
        <v>8</v>
      </c>
      <c r="C55" s="23" t="s">
        <v>246</v>
      </c>
      <c r="D55" s="142">
        <v>-2755731</v>
      </c>
      <c r="E55" s="142">
        <v>-2285446</v>
      </c>
      <c r="F55" s="142">
        <v>-1524170</v>
      </c>
      <c r="G55" s="142">
        <v>-1754534</v>
      </c>
      <c r="H55" s="142">
        <v>-1870063</v>
      </c>
      <c r="I55" s="142">
        <v>-2422354</v>
      </c>
      <c r="J55" s="142">
        <v>-2561824</v>
      </c>
      <c r="K55" s="142">
        <v>-2781111</v>
      </c>
      <c r="L55" s="142">
        <v>-3169477</v>
      </c>
      <c r="M55" s="142">
        <v>-2988112</v>
      </c>
      <c r="N55" s="142">
        <v>-2982568</v>
      </c>
      <c r="O55" s="142">
        <v>-2966940</v>
      </c>
      <c r="P55" s="142">
        <v>-3171910</v>
      </c>
      <c r="Q55" s="142">
        <v>-3315038</v>
      </c>
      <c r="R55" s="142">
        <v>-3475905</v>
      </c>
      <c r="S55" s="142">
        <v>-3617601</v>
      </c>
      <c r="T55" s="142">
        <v>-3724201</v>
      </c>
      <c r="U55" s="142">
        <v>-3782788</v>
      </c>
      <c r="V55" s="142">
        <v>-4131343</v>
      </c>
      <c r="W55" s="142">
        <v>-4352333</v>
      </c>
      <c r="X55" s="142">
        <v>-5871006</v>
      </c>
      <c r="Y55" s="142">
        <v>-6607655</v>
      </c>
      <c r="Z55" s="142">
        <v>-7418423</v>
      </c>
      <c r="AA55" s="142">
        <v>-8333072</v>
      </c>
      <c r="AB55" s="142">
        <v>-8932961</v>
      </c>
    </row>
    <row r="56" spans="1:28" x14ac:dyDescent="0.2">
      <c r="A56" s="143" t="s">
        <v>272</v>
      </c>
      <c r="B56" s="23" t="s">
        <v>8</v>
      </c>
      <c r="C56" s="23" t="s">
        <v>246</v>
      </c>
      <c r="D56" s="142">
        <v>0</v>
      </c>
      <c r="E56" s="142">
        <v>0</v>
      </c>
      <c r="F56" s="142">
        <v>0</v>
      </c>
      <c r="G56" s="142">
        <v>0</v>
      </c>
      <c r="H56" s="142">
        <v>0</v>
      </c>
      <c r="I56" s="142">
        <v>0</v>
      </c>
      <c r="J56" s="142">
        <v>0</v>
      </c>
      <c r="K56" s="142">
        <v>0</v>
      </c>
      <c r="L56" s="142">
        <v>0</v>
      </c>
      <c r="M56" s="142">
        <v>0</v>
      </c>
      <c r="N56" s="142">
        <v>0</v>
      </c>
      <c r="O56" s="142">
        <v>0</v>
      </c>
      <c r="P56" s="142">
        <v>0</v>
      </c>
      <c r="Q56" s="142">
        <v>0</v>
      </c>
      <c r="R56" s="142">
        <v>0</v>
      </c>
      <c r="S56" s="142">
        <v>0</v>
      </c>
      <c r="T56" s="142">
        <v>0</v>
      </c>
      <c r="U56" s="142">
        <v>0</v>
      </c>
      <c r="V56" s="142">
        <v>0</v>
      </c>
      <c r="W56" s="142">
        <v>0</v>
      </c>
      <c r="X56" s="142">
        <v>0</v>
      </c>
      <c r="Y56" s="142">
        <v>0</v>
      </c>
      <c r="Z56" s="142">
        <v>0</v>
      </c>
      <c r="AA56" s="142">
        <v>0</v>
      </c>
      <c r="AB56" s="142">
        <v>0</v>
      </c>
    </row>
    <row r="57" spans="1:28" x14ac:dyDescent="0.2">
      <c r="A57" s="143" t="s">
        <v>271</v>
      </c>
      <c r="B57" s="23" t="s">
        <v>8</v>
      </c>
      <c r="C57" s="23" t="s">
        <v>246</v>
      </c>
      <c r="D57" s="142">
        <v>-16770170</v>
      </c>
      <c r="E57" s="142">
        <v>-18147930</v>
      </c>
      <c r="F57" s="142">
        <v>-19168677</v>
      </c>
      <c r="G57" s="142">
        <v>-32766283</v>
      </c>
      <c r="H57" s="142">
        <v>-33768975</v>
      </c>
      <c r="I57" s="142">
        <v>-34523180</v>
      </c>
      <c r="J57" s="142">
        <v>-35115999</v>
      </c>
      <c r="K57" s="142">
        <v>-35547635</v>
      </c>
      <c r="L57" s="142">
        <v>-35804319</v>
      </c>
      <c r="M57" s="142">
        <v>-39209586</v>
      </c>
      <c r="N57" s="142">
        <v>-42119753</v>
      </c>
      <c r="O57" s="142">
        <v>-44474424</v>
      </c>
      <c r="P57" s="142">
        <v>-46294478</v>
      </c>
      <c r="Q57" s="142">
        <v>-47600591</v>
      </c>
      <c r="R57" s="142">
        <v>-48525986</v>
      </c>
      <c r="S57" s="142">
        <v>-49121225</v>
      </c>
      <c r="T57" s="142">
        <v>-49442157</v>
      </c>
      <c r="U57" s="142">
        <v>-49552469</v>
      </c>
      <c r="V57" s="142">
        <v>-49470944</v>
      </c>
      <c r="W57" s="142">
        <v>-48334854</v>
      </c>
      <c r="X57" s="142">
        <v>-47209665</v>
      </c>
      <c r="Y57" s="142">
        <v>-46125543</v>
      </c>
      <c r="Z57" s="142">
        <v>-45084055</v>
      </c>
      <c r="AA57" s="142">
        <v>-44107634</v>
      </c>
      <c r="AB57" s="142">
        <v>-42200075</v>
      </c>
    </row>
    <row r="58" spans="1:28" x14ac:dyDescent="0.2">
      <c r="A58" s="143" t="s">
        <v>270</v>
      </c>
      <c r="B58" s="23" t="s">
        <v>8</v>
      </c>
      <c r="C58" s="23" t="s">
        <v>246</v>
      </c>
      <c r="D58" s="142">
        <v>0</v>
      </c>
      <c r="E58" s="142">
        <v>0</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0</v>
      </c>
      <c r="X58" s="142">
        <v>0</v>
      </c>
      <c r="Y58" s="142">
        <v>0</v>
      </c>
      <c r="Z58" s="142">
        <v>0</v>
      </c>
      <c r="AA58" s="142">
        <v>0</v>
      </c>
      <c r="AB58" s="142">
        <v>0</v>
      </c>
    </row>
    <row r="59" spans="1:28" x14ac:dyDescent="0.2">
      <c r="A59" s="143" t="s">
        <v>269</v>
      </c>
      <c r="B59" s="23" t="s">
        <v>8</v>
      </c>
      <c r="C59" s="23" t="s">
        <v>246</v>
      </c>
      <c r="D59" s="142">
        <v>62671</v>
      </c>
      <c r="E59" s="142">
        <v>62671</v>
      </c>
      <c r="F59" s="142">
        <v>62671</v>
      </c>
      <c r="G59" s="142">
        <v>62671</v>
      </c>
      <c r="H59" s="142">
        <v>62671</v>
      </c>
      <c r="I59" s="142">
        <v>62671</v>
      </c>
      <c r="J59" s="142">
        <v>62671</v>
      </c>
      <c r="K59" s="142">
        <v>62671</v>
      </c>
      <c r="L59" s="142">
        <v>62671</v>
      </c>
      <c r="M59" s="142">
        <v>62671</v>
      </c>
      <c r="N59" s="142">
        <v>62671</v>
      </c>
      <c r="O59" s="142">
        <v>62671</v>
      </c>
      <c r="P59" s="142">
        <v>62671</v>
      </c>
      <c r="Q59" s="142">
        <v>62671</v>
      </c>
      <c r="R59" s="142">
        <v>62671</v>
      </c>
      <c r="S59" s="142">
        <v>62671</v>
      </c>
      <c r="T59" s="142">
        <v>62671</v>
      </c>
      <c r="U59" s="142">
        <v>62671</v>
      </c>
      <c r="V59" s="142">
        <v>62671</v>
      </c>
      <c r="W59" s="142">
        <v>62671</v>
      </c>
      <c r="X59" s="142">
        <v>62671</v>
      </c>
      <c r="Y59" s="142">
        <v>62671</v>
      </c>
      <c r="Z59" s="142">
        <v>62671</v>
      </c>
      <c r="AA59" s="142">
        <v>62671</v>
      </c>
      <c r="AB59" s="142">
        <v>62671</v>
      </c>
    </row>
    <row r="60" spans="1:28" x14ac:dyDescent="0.2">
      <c r="A60" s="143" t="s">
        <v>268</v>
      </c>
      <c r="B60" s="23" t="s">
        <v>8</v>
      </c>
      <c r="C60" s="23" t="s">
        <v>246</v>
      </c>
      <c r="D60" s="142">
        <v>0</v>
      </c>
      <c r="E60" s="142">
        <v>0</v>
      </c>
      <c r="F60" s="142">
        <v>0</v>
      </c>
      <c r="G60" s="142">
        <v>3914592</v>
      </c>
      <c r="H60" s="142">
        <v>3999718</v>
      </c>
      <c r="I60" s="142">
        <v>3594525</v>
      </c>
      <c r="J60" s="142">
        <v>1701941</v>
      </c>
      <c r="K60" s="142">
        <v>1013881</v>
      </c>
      <c r="L60" s="142">
        <v>0</v>
      </c>
      <c r="M60" s="142">
        <v>159621</v>
      </c>
      <c r="N60" s="142">
        <v>3593297</v>
      </c>
      <c r="O60" s="142">
        <v>3508856</v>
      </c>
      <c r="P60" s="142">
        <v>3512670</v>
      </c>
      <c r="Q60" s="142">
        <v>3420590</v>
      </c>
      <c r="R60" s="142">
        <v>3328511</v>
      </c>
      <c r="S60" s="142">
        <v>3236431</v>
      </c>
      <c r="T60" s="142">
        <v>3144351</v>
      </c>
      <c r="U60" s="142">
        <v>3052272</v>
      </c>
      <c r="V60" s="142">
        <v>2960239</v>
      </c>
      <c r="W60" s="142">
        <v>2806831</v>
      </c>
      <c r="X60" s="142">
        <v>2748501</v>
      </c>
      <c r="Y60" s="142">
        <v>2690170</v>
      </c>
      <c r="Z60" s="142">
        <v>1581053</v>
      </c>
      <c r="AA60" s="142">
        <v>928802</v>
      </c>
      <c r="AB60" s="142">
        <v>557281</v>
      </c>
    </row>
    <row r="61" spans="1:28" x14ac:dyDescent="0.2">
      <c r="A61" s="143" t="s">
        <v>267</v>
      </c>
      <c r="B61" s="23" t="s">
        <v>8</v>
      </c>
      <c r="C61" s="23" t="s">
        <v>246</v>
      </c>
      <c r="D61" s="142">
        <v>2795485</v>
      </c>
      <c r="E61" s="142">
        <v>3370301</v>
      </c>
      <c r="F61" s="142">
        <v>4498497</v>
      </c>
      <c r="G61" s="142">
        <v>4091688</v>
      </c>
      <c r="H61" s="142">
        <v>5509695</v>
      </c>
      <c r="I61" s="142">
        <v>7963394</v>
      </c>
      <c r="J61" s="142">
        <v>11154037</v>
      </c>
      <c r="K61" s="142">
        <v>14251918</v>
      </c>
      <c r="L61" s="142">
        <v>17908719</v>
      </c>
      <c r="M61" s="142">
        <v>20578339</v>
      </c>
      <c r="N61" s="142">
        <v>21697601</v>
      </c>
      <c r="O61" s="142">
        <v>23660424</v>
      </c>
      <c r="P61" s="142">
        <v>25294207</v>
      </c>
      <c r="Q61" s="142">
        <v>26657205</v>
      </c>
      <c r="R61" s="142">
        <v>27274271</v>
      </c>
      <c r="S61" s="142">
        <v>27271009</v>
      </c>
      <c r="T61" s="142">
        <v>26566573</v>
      </c>
      <c r="U61" s="142">
        <v>25180099</v>
      </c>
      <c r="V61" s="142">
        <v>22977246</v>
      </c>
      <c r="W61" s="142">
        <v>21676273</v>
      </c>
      <c r="X61" s="142">
        <v>19909280</v>
      </c>
      <c r="Y61" s="142">
        <v>17617499</v>
      </c>
      <c r="Z61" s="142">
        <v>15063627</v>
      </c>
      <c r="AA61" s="142">
        <v>12097014</v>
      </c>
      <c r="AB61" s="142">
        <v>12615460</v>
      </c>
    </row>
    <row r="62" spans="1:28" x14ac:dyDescent="0.2">
      <c r="A62" s="143" t="s">
        <v>266</v>
      </c>
      <c r="B62" s="23" t="s">
        <v>8</v>
      </c>
      <c r="C62" s="23" t="s">
        <v>246</v>
      </c>
      <c r="D62" s="142">
        <v>37166</v>
      </c>
      <c r="E62" s="142">
        <v>48556</v>
      </c>
      <c r="F62" s="142">
        <v>62665</v>
      </c>
      <c r="G62" s="142">
        <v>81892</v>
      </c>
      <c r="H62" s="142">
        <v>106212</v>
      </c>
      <c r="I62" s="142">
        <v>134374</v>
      </c>
      <c r="J62" s="142">
        <v>166378</v>
      </c>
      <c r="K62" s="142">
        <v>202225</v>
      </c>
      <c r="L62" s="142">
        <v>247236</v>
      </c>
      <c r="M62" s="142">
        <v>247236</v>
      </c>
      <c r="N62" s="142">
        <v>247236</v>
      </c>
      <c r="O62" s="142">
        <v>247236</v>
      </c>
      <c r="P62" s="142">
        <v>247236</v>
      </c>
      <c r="Q62" s="142">
        <v>247236</v>
      </c>
      <c r="R62" s="142">
        <v>247236</v>
      </c>
      <c r="S62" s="142">
        <v>247236</v>
      </c>
      <c r="T62" s="142">
        <v>247236</v>
      </c>
      <c r="U62" s="142">
        <v>247236</v>
      </c>
      <c r="V62" s="142">
        <v>247236</v>
      </c>
      <c r="W62" s="142">
        <v>247236</v>
      </c>
      <c r="X62" s="142">
        <v>247236</v>
      </c>
      <c r="Y62" s="142">
        <v>247236</v>
      </c>
      <c r="Z62" s="142">
        <v>247236</v>
      </c>
      <c r="AA62" s="142">
        <v>247236</v>
      </c>
      <c r="AB62" s="142">
        <v>247236</v>
      </c>
    </row>
    <row r="63" spans="1:28" x14ac:dyDescent="0.2">
      <c r="A63" s="143" t="s">
        <v>265</v>
      </c>
      <c r="B63" s="23" t="s">
        <v>8</v>
      </c>
      <c r="C63" s="23" t="s">
        <v>246</v>
      </c>
      <c r="D63" s="142">
        <v>248771</v>
      </c>
      <c r="E63" s="142">
        <v>255779</v>
      </c>
      <c r="F63" s="142">
        <v>260853</v>
      </c>
      <c r="G63" s="142">
        <v>833442</v>
      </c>
      <c r="H63" s="142">
        <v>833442</v>
      </c>
      <c r="I63" s="142">
        <v>833442</v>
      </c>
      <c r="J63" s="142">
        <v>833442</v>
      </c>
      <c r="K63" s="142">
        <v>833442</v>
      </c>
      <c r="L63" s="142">
        <v>833442</v>
      </c>
      <c r="M63" s="142">
        <v>833442</v>
      </c>
      <c r="N63" s="142">
        <v>833442</v>
      </c>
      <c r="O63" s="142">
        <v>833442</v>
      </c>
      <c r="P63" s="142">
        <v>833442</v>
      </c>
      <c r="Q63" s="142">
        <v>833442</v>
      </c>
      <c r="R63" s="142">
        <v>833442</v>
      </c>
      <c r="S63" s="142">
        <v>833442</v>
      </c>
      <c r="T63" s="142">
        <v>833442</v>
      </c>
      <c r="U63" s="142">
        <v>833442</v>
      </c>
      <c r="V63" s="142">
        <v>833442</v>
      </c>
      <c r="W63" s="142">
        <v>833442</v>
      </c>
      <c r="X63" s="142">
        <v>833442</v>
      </c>
      <c r="Y63" s="142">
        <v>833442</v>
      </c>
      <c r="Z63" s="142">
        <v>833442</v>
      </c>
      <c r="AA63" s="142">
        <v>833442</v>
      </c>
      <c r="AB63" s="142">
        <v>833442</v>
      </c>
    </row>
    <row r="64" spans="1:28" x14ac:dyDescent="0.2">
      <c r="A64" s="143" t="s">
        <v>264</v>
      </c>
      <c r="B64" s="23" t="s">
        <v>8</v>
      </c>
      <c r="C64" s="23" t="s">
        <v>246</v>
      </c>
      <c r="D64" s="142">
        <v>1505626</v>
      </c>
      <c r="E64" s="142">
        <v>1882033</v>
      </c>
      <c r="F64" s="142">
        <v>754664</v>
      </c>
      <c r="G64" s="142">
        <v>174459</v>
      </c>
      <c r="H64" s="142">
        <v>223375</v>
      </c>
      <c r="I64" s="142">
        <v>284061</v>
      </c>
      <c r="J64" s="142">
        <v>337888</v>
      </c>
      <c r="K64" s="142">
        <v>403677</v>
      </c>
      <c r="L64" s="142">
        <v>495921</v>
      </c>
      <c r="M64" s="142">
        <v>577105</v>
      </c>
      <c r="N64" s="142">
        <v>644871</v>
      </c>
      <c r="O64" s="142">
        <v>692975</v>
      </c>
      <c r="P64" s="142">
        <v>728475</v>
      </c>
      <c r="Q64" s="142">
        <v>746491</v>
      </c>
      <c r="R64" s="142">
        <v>744927</v>
      </c>
      <c r="S64" s="142">
        <v>725653</v>
      </c>
      <c r="T64" s="142">
        <v>683581</v>
      </c>
      <c r="U64" s="142">
        <v>631693</v>
      </c>
      <c r="V64" s="142">
        <v>569309</v>
      </c>
      <c r="W64" s="142">
        <v>528403</v>
      </c>
      <c r="X64" s="142">
        <v>473658</v>
      </c>
      <c r="Y64" s="142">
        <v>413080</v>
      </c>
      <c r="Z64" s="142">
        <v>343728</v>
      </c>
      <c r="AA64" s="142">
        <v>270177</v>
      </c>
      <c r="AB64" s="142">
        <v>275627</v>
      </c>
    </row>
    <row r="65" spans="1:28" x14ac:dyDescent="0.2">
      <c r="A65" s="143" t="s">
        <v>263</v>
      </c>
      <c r="B65" s="23" t="s">
        <v>8</v>
      </c>
      <c r="C65" s="23" t="s">
        <v>246</v>
      </c>
      <c r="D65" s="142">
        <v>0</v>
      </c>
      <c r="E65" s="142">
        <v>0</v>
      </c>
      <c r="F65" s="142">
        <v>0</v>
      </c>
      <c r="G65" s="142">
        <v>0</v>
      </c>
      <c r="H65" s="142">
        <v>0</v>
      </c>
      <c r="I65" s="142">
        <v>0</v>
      </c>
      <c r="J65" s="142">
        <v>0</v>
      </c>
      <c r="K65" s="142">
        <v>0</v>
      </c>
      <c r="L65" s="142">
        <v>0</v>
      </c>
      <c r="M65" s="142">
        <v>0</v>
      </c>
      <c r="N65" s="142">
        <v>0</v>
      </c>
      <c r="O65" s="142">
        <v>240860</v>
      </c>
      <c r="P65" s="142">
        <v>361525</v>
      </c>
      <c r="Q65" s="142">
        <v>644635</v>
      </c>
      <c r="R65" s="142">
        <v>836875</v>
      </c>
      <c r="S65" s="142">
        <v>961912</v>
      </c>
      <c r="T65" s="142">
        <v>1019727</v>
      </c>
      <c r="U65" s="142">
        <v>1045060</v>
      </c>
      <c r="V65" s="142">
        <v>993573</v>
      </c>
      <c r="W65" s="142">
        <v>925183</v>
      </c>
      <c r="X65" s="142">
        <v>457213</v>
      </c>
      <c r="Y65" s="142">
        <v>215590</v>
      </c>
      <c r="Z65" s="142">
        <v>94111</v>
      </c>
      <c r="AA65" s="142">
        <v>25236</v>
      </c>
      <c r="AB65" s="142">
        <v>30574</v>
      </c>
    </row>
    <row r="66" spans="1:28" x14ac:dyDescent="0.2">
      <c r="A66" s="143" t="s">
        <v>262</v>
      </c>
      <c r="B66" s="23" t="s">
        <v>8</v>
      </c>
      <c r="C66" s="23" t="s">
        <v>246</v>
      </c>
      <c r="D66" s="142">
        <v>0</v>
      </c>
      <c r="E66" s="142">
        <v>0</v>
      </c>
      <c r="F66" s="142">
        <v>0</v>
      </c>
      <c r="G66" s="142">
        <v>223870</v>
      </c>
      <c r="H66" s="142">
        <v>438360</v>
      </c>
      <c r="I66" s="142">
        <v>841963</v>
      </c>
      <c r="J66" s="142">
        <v>1503216</v>
      </c>
      <c r="K66" s="142">
        <v>2387844</v>
      </c>
      <c r="L66" s="142">
        <v>3466857</v>
      </c>
      <c r="M66" s="142">
        <v>4563963</v>
      </c>
      <c r="N66" s="142">
        <v>5518200</v>
      </c>
      <c r="O66" s="142">
        <v>5647611</v>
      </c>
      <c r="P66" s="142">
        <v>5989320</v>
      </c>
      <c r="Q66" s="142">
        <v>5825147</v>
      </c>
      <c r="R66" s="142">
        <v>5682322</v>
      </c>
      <c r="S66" s="142">
        <v>5560134</v>
      </c>
      <c r="T66" s="142">
        <v>5451708</v>
      </c>
      <c r="U66" s="142">
        <v>5319330</v>
      </c>
      <c r="V66" s="142">
        <v>5185633</v>
      </c>
      <c r="W66" s="142">
        <v>5141296</v>
      </c>
      <c r="X66" s="142">
        <v>5082009</v>
      </c>
      <c r="Y66" s="142">
        <v>4986176</v>
      </c>
      <c r="Z66" s="142">
        <v>4913647</v>
      </c>
      <c r="AA66" s="142">
        <v>4382668</v>
      </c>
      <c r="AB66" s="142">
        <v>4389572</v>
      </c>
    </row>
    <row r="67" spans="1:28" x14ac:dyDescent="0.2">
      <c r="A67" s="143" t="s">
        <v>260</v>
      </c>
      <c r="B67" s="23" t="s">
        <v>8</v>
      </c>
      <c r="C67" s="23" t="s">
        <v>246</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259</v>
      </c>
      <c r="B68" s="23" t="s">
        <v>8</v>
      </c>
      <c r="C68" s="23" t="s">
        <v>246</v>
      </c>
      <c r="D68" s="142">
        <v>16205</v>
      </c>
      <c r="E68" s="142">
        <v>19616</v>
      </c>
      <c r="F68" s="142">
        <v>29293</v>
      </c>
      <c r="G68" s="142">
        <v>0</v>
      </c>
      <c r="H68" s="142">
        <v>0</v>
      </c>
      <c r="I68" s="142">
        <v>0</v>
      </c>
      <c r="J68" s="142">
        <v>0</v>
      </c>
      <c r="K68" s="142">
        <v>0</v>
      </c>
      <c r="L68" s="142">
        <v>0</v>
      </c>
      <c r="M68" s="142">
        <v>0</v>
      </c>
      <c r="N68" s="142">
        <v>9146</v>
      </c>
      <c r="O68" s="142">
        <v>0</v>
      </c>
      <c r="P68" s="142">
        <v>0</v>
      </c>
      <c r="Q68" s="142">
        <v>0</v>
      </c>
      <c r="R68" s="142">
        <v>0</v>
      </c>
      <c r="S68" s="142">
        <v>0</v>
      </c>
      <c r="T68" s="142">
        <v>0</v>
      </c>
      <c r="U68" s="142">
        <v>0</v>
      </c>
      <c r="V68" s="142">
        <v>0</v>
      </c>
      <c r="W68" s="142">
        <v>0</v>
      </c>
      <c r="X68" s="142">
        <v>-835269</v>
      </c>
      <c r="Y68" s="142">
        <v>-1449134</v>
      </c>
      <c r="Z68" s="142">
        <v>-2008861</v>
      </c>
      <c r="AA68" s="142">
        <v>-2661083</v>
      </c>
      <c r="AB68" s="142">
        <v>-2782789</v>
      </c>
    </row>
    <row r="69" spans="1:28" x14ac:dyDescent="0.2">
      <c r="A69" s="143" t="s">
        <v>258</v>
      </c>
      <c r="B69" s="23" t="s">
        <v>8</v>
      </c>
      <c r="C69" s="23" t="s">
        <v>246</v>
      </c>
      <c r="D69" s="142">
        <v>-3200</v>
      </c>
      <c r="E69" s="142">
        <v>-3200</v>
      </c>
      <c r="F69" s="142">
        <v>-3200</v>
      </c>
      <c r="G69" s="142">
        <v>-3200</v>
      </c>
      <c r="H69" s="142">
        <v>-3200</v>
      </c>
      <c r="I69" s="142">
        <v>-3200</v>
      </c>
      <c r="J69" s="142">
        <v>-3200</v>
      </c>
      <c r="K69" s="142">
        <v>-3200</v>
      </c>
      <c r="L69" s="142">
        <v>-3200</v>
      </c>
      <c r="M69" s="142">
        <v>-3200</v>
      </c>
      <c r="N69" s="142">
        <v>-3200</v>
      </c>
      <c r="O69" s="142">
        <v>-3200</v>
      </c>
      <c r="P69" s="142">
        <v>-3200</v>
      </c>
      <c r="Q69" s="142">
        <v>-3200</v>
      </c>
      <c r="R69" s="142">
        <v>-3200</v>
      </c>
      <c r="S69" s="142">
        <v>-3200</v>
      </c>
      <c r="T69" s="142">
        <v>-3200</v>
      </c>
      <c r="U69" s="142">
        <v>-3200</v>
      </c>
      <c r="V69" s="142">
        <v>-3200</v>
      </c>
      <c r="W69" s="142">
        <v>-3200</v>
      </c>
      <c r="X69" s="142">
        <v>-3200</v>
      </c>
      <c r="Y69" s="142">
        <v>-3200</v>
      </c>
      <c r="Z69" s="142">
        <v>-3200</v>
      </c>
      <c r="AA69" s="142">
        <v>-3200</v>
      </c>
      <c r="AB69" s="142">
        <v>-3200</v>
      </c>
    </row>
    <row r="70" spans="1:28" x14ac:dyDescent="0.2">
      <c r="A70" s="143" t="s">
        <v>257</v>
      </c>
      <c r="B70" s="23" t="s">
        <v>8</v>
      </c>
      <c r="C70" s="23" t="s">
        <v>246</v>
      </c>
      <c r="D70" s="142">
        <v>968402</v>
      </c>
      <c r="E70" s="142">
        <v>1070138</v>
      </c>
      <c r="F70" s="142">
        <v>1129496</v>
      </c>
      <c r="G70" s="142">
        <v>1616423</v>
      </c>
      <c r="H70" s="142">
        <v>1744357</v>
      </c>
      <c r="I70" s="142">
        <v>1854460</v>
      </c>
      <c r="J70" s="142">
        <v>1961981</v>
      </c>
      <c r="K70" s="142">
        <v>2029637</v>
      </c>
      <c r="L70" s="142">
        <v>2128383</v>
      </c>
      <c r="M70" s="142">
        <v>1125564</v>
      </c>
      <c r="N70" s="142">
        <v>1190463</v>
      </c>
      <c r="O70" s="142">
        <v>1238604</v>
      </c>
      <c r="P70" s="142">
        <v>1270766</v>
      </c>
      <c r="Q70" s="142">
        <v>1290805</v>
      </c>
      <c r="R70" s="142">
        <v>1302114</v>
      </c>
      <c r="S70" s="142">
        <v>1285568</v>
      </c>
      <c r="T70" s="142">
        <v>1253657</v>
      </c>
      <c r="U70" s="142">
        <v>1225880</v>
      </c>
      <c r="V70" s="142">
        <v>0</v>
      </c>
      <c r="W70" s="142">
        <v>0</v>
      </c>
      <c r="X70" s="142">
        <v>0</v>
      </c>
      <c r="Y70" s="142">
        <v>0</v>
      </c>
      <c r="Z70" s="142">
        <v>0</v>
      </c>
      <c r="AA70" s="142">
        <v>0</v>
      </c>
      <c r="AB70" s="142">
        <v>0</v>
      </c>
    </row>
    <row r="71" spans="1:28" x14ac:dyDescent="0.2">
      <c r="A71" s="143" t="s">
        <v>256</v>
      </c>
      <c r="B71" s="23" t="s">
        <v>8</v>
      </c>
      <c r="C71" s="23" t="s">
        <v>246</v>
      </c>
      <c r="D71" s="142">
        <v>0</v>
      </c>
      <c r="E71" s="142">
        <v>0</v>
      </c>
      <c r="F71" s="142">
        <v>0</v>
      </c>
      <c r="G71" s="142">
        <v>0</v>
      </c>
      <c r="H71" s="142">
        <v>0</v>
      </c>
      <c r="I71" s="142">
        <v>0</v>
      </c>
      <c r="J71" s="142">
        <v>0</v>
      </c>
      <c r="K71" s="142">
        <v>0</v>
      </c>
      <c r="L71" s="142">
        <v>0</v>
      </c>
      <c r="M71" s="142">
        <v>1125564</v>
      </c>
      <c r="N71" s="142">
        <v>1190463</v>
      </c>
      <c r="O71" s="142">
        <v>1238604</v>
      </c>
      <c r="P71" s="142">
        <v>1270766</v>
      </c>
      <c r="Q71" s="142">
        <v>1290805</v>
      </c>
      <c r="R71" s="142">
        <v>1302114</v>
      </c>
      <c r="S71" s="142">
        <v>1285568</v>
      </c>
      <c r="T71" s="142">
        <v>1253657</v>
      </c>
      <c r="U71" s="142">
        <v>1225880</v>
      </c>
      <c r="V71" s="142">
        <v>2441032</v>
      </c>
      <c r="W71" s="142">
        <v>2343886</v>
      </c>
      <c r="X71" s="142">
        <v>2308508</v>
      </c>
      <c r="Y71" s="142">
        <v>2231449</v>
      </c>
      <c r="Z71" s="142">
        <v>2160322</v>
      </c>
      <c r="AA71" s="142">
        <v>2203968</v>
      </c>
      <c r="AB71" s="142">
        <v>2058284</v>
      </c>
    </row>
    <row r="72" spans="1:28" x14ac:dyDescent="0.2">
      <c r="A72" s="143" t="s">
        <v>255</v>
      </c>
      <c r="B72" s="23" t="s">
        <v>8</v>
      </c>
      <c r="C72" s="23" t="s">
        <v>246</v>
      </c>
      <c r="D72" s="142">
        <v>357288</v>
      </c>
      <c r="E72" s="142">
        <v>374080</v>
      </c>
      <c r="F72" s="142">
        <v>392410</v>
      </c>
      <c r="G72" s="142">
        <v>422233</v>
      </c>
      <c r="H72" s="142">
        <v>436589</v>
      </c>
      <c r="I72" s="142">
        <v>453180</v>
      </c>
      <c r="J72" s="142">
        <v>471760</v>
      </c>
      <c r="K72" s="142">
        <v>492517</v>
      </c>
      <c r="L72" s="142">
        <v>515666</v>
      </c>
      <c r="M72" s="142">
        <v>555372</v>
      </c>
      <c r="N72" s="142">
        <v>600357</v>
      </c>
      <c r="O72" s="142">
        <v>600357</v>
      </c>
      <c r="P72" s="142">
        <v>600357</v>
      </c>
      <c r="Q72" s="142">
        <v>600357</v>
      </c>
      <c r="R72" s="142">
        <v>600357</v>
      </c>
      <c r="S72" s="142">
        <v>600357</v>
      </c>
      <c r="T72" s="142">
        <v>600357</v>
      </c>
      <c r="U72" s="142">
        <v>600357</v>
      </c>
      <c r="V72" s="142">
        <v>600357</v>
      </c>
      <c r="W72" s="142">
        <v>600357</v>
      </c>
      <c r="X72" s="142">
        <v>600357</v>
      </c>
      <c r="Y72" s="142">
        <v>600357</v>
      </c>
      <c r="Z72" s="142">
        <v>600357</v>
      </c>
      <c r="AA72" s="142">
        <v>600357</v>
      </c>
      <c r="AB72" s="142">
        <v>600357</v>
      </c>
    </row>
    <row r="73" spans="1:28" x14ac:dyDescent="0.2">
      <c r="A73" s="143" t="s">
        <v>254</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253</v>
      </c>
      <c r="B74" s="23" t="s">
        <v>8</v>
      </c>
      <c r="C74" s="23" t="s">
        <v>246</v>
      </c>
      <c r="D74" s="142">
        <v>28000</v>
      </c>
      <c r="E74" s="142">
        <v>28000</v>
      </c>
      <c r="F74" s="142">
        <v>28000</v>
      </c>
      <c r="G74" s="142">
        <v>28000</v>
      </c>
      <c r="H74" s="142">
        <v>28000</v>
      </c>
      <c r="I74" s="142">
        <v>28000</v>
      </c>
      <c r="J74" s="142">
        <v>28000</v>
      </c>
      <c r="K74" s="142">
        <v>28000</v>
      </c>
      <c r="L74" s="142">
        <v>28000</v>
      </c>
      <c r="M74" s="142">
        <v>28000</v>
      </c>
      <c r="N74" s="142">
        <v>28000</v>
      </c>
      <c r="O74" s="142">
        <v>28000</v>
      </c>
      <c r="P74" s="142">
        <v>28000</v>
      </c>
      <c r="Q74" s="142">
        <v>28000</v>
      </c>
      <c r="R74" s="142">
        <v>28000</v>
      </c>
      <c r="S74" s="142">
        <v>28000</v>
      </c>
      <c r="T74" s="142">
        <v>28000</v>
      </c>
      <c r="U74" s="142">
        <v>28000</v>
      </c>
      <c r="V74" s="142">
        <v>0</v>
      </c>
      <c r="W74" s="142">
        <v>0</v>
      </c>
      <c r="X74" s="142">
        <v>0</v>
      </c>
      <c r="Y74" s="142">
        <v>0</v>
      </c>
      <c r="Z74" s="142">
        <v>0</v>
      </c>
      <c r="AA74" s="142">
        <v>0</v>
      </c>
      <c r="AB74" s="142">
        <v>0</v>
      </c>
    </row>
    <row r="75" spans="1:28" x14ac:dyDescent="0.2">
      <c r="A75" s="143" t="s">
        <v>252</v>
      </c>
      <c r="B75" s="23" t="s">
        <v>8</v>
      </c>
      <c r="C75" s="23" t="s">
        <v>246</v>
      </c>
      <c r="D75" s="142">
        <v>1454800</v>
      </c>
      <c r="E75" s="142">
        <v>619026</v>
      </c>
      <c r="F75" s="142">
        <v>745956</v>
      </c>
      <c r="G75" s="142">
        <v>1616485</v>
      </c>
      <c r="H75" s="142">
        <v>2578498</v>
      </c>
      <c r="I75" s="142">
        <v>2456359</v>
      </c>
      <c r="J75" s="142">
        <v>1129000</v>
      </c>
      <c r="K75" s="142">
        <v>1066881</v>
      </c>
      <c r="L75" s="142">
        <v>722877</v>
      </c>
      <c r="M75" s="142">
        <v>1035651</v>
      </c>
      <c r="N75" s="142">
        <v>94629</v>
      </c>
      <c r="O75" s="142">
        <v>363845</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251</v>
      </c>
      <c r="B76" s="23" t="s">
        <v>8</v>
      </c>
      <c r="C76" s="23" t="s">
        <v>246</v>
      </c>
      <c r="D76" s="142">
        <v>629931</v>
      </c>
      <c r="E76" s="142">
        <v>628023</v>
      </c>
      <c r="F76" s="142">
        <v>0</v>
      </c>
      <c r="G76" s="142">
        <v>506287</v>
      </c>
      <c r="H76" s="142">
        <v>382186</v>
      </c>
      <c r="I76" s="142">
        <v>1672925</v>
      </c>
      <c r="J76" s="142">
        <v>2588233</v>
      </c>
      <c r="K76" s="142">
        <v>1154959</v>
      </c>
      <c r="L76" s="142">
        <v>605127</v>
      </c>
      <c r="M76" s="142">
        <v>0</v>
      </c>
      <c r="N76" s="142">
        <v>519270</v>
      </c>
      <c r="O76" s="142">
        <v>0</v>
      </c>
      <c r="P76" s="142">
        <v>0</v>
      </c>
      <c r="Q76" s="142">
        <v>0</v>
      </c>
      <c r="R76" s="142">
        <v>0</v>
      </c>
      <c r="S76" s="142">
        <v>0</v>
      </c>
      <c r="T76" s="142">
        <v>0</v>
      </c>
      <c r="U76" s="142">
        <v>0</v>
      </c>
      <c r="V76" s="142">
        <v>0</v>
      </c>
      <c r="W76" s="142">
        <v>0</v>
      </c>
      <c r="X76" s="142">
        <v>0</v>
      </c>
      <c r="Y76" s="142">
        <v>0</v>
      </c>
      <c r="Z76" s="142">
        <v>0</v>
      </c>
      <c r="AA76" s="142">
        <v>0</v>
      </c>
      <c r="AB76" s="142">
        <v>0</v>
      </c>
    </row>
    <row r="77" spans="1:28" x14ac:dyDescent="0.2">
      <c r="A77" s="143" t="s">
        <v>250</v>
      </c>
      <c r="B77" s="23" t="s">
        <v>8</v>
      </c>
      <c r="C77" s="23" t="s">
        <v>246</v>
      </c>
      <c r="D77" s="142">
        <v>759317</v>
      </c>
      <c r="E77" s="142">
        <v>776814</v>
      </c>
      <c r="F77" s="142">
        <v>757481</v>
      </c>
      <c r="G77" s="142">
        <v>495949</v>
      </c>
      <c r="H77" s="142">
        <v>383796</v>
      </c>
      <c r="I77" s="142">
        <v>254310</v>
      </c>
      <c r="J77" s="142">
        <v>239668</v>
      </c>
      <c r="K77" s="142">
        <v>297031</v>
      </c>
      <c r="L77" s="142">
        <v>311885</v>
      </c>
      <c r="M77" s="142">
        <v>247980</v>
      </c>
      <c r="N77" s="142">
        <v>192295</v>
      </c>
      <c r="O77" s="142">
        <v>128398</v>
      </c>
      <c r="P77" s="142">
        <v>66819</v>
      </c>
      <c r="Q77" s="142">
        <v>2920</v>
      </c>
      <c r="R77" s="142">
        <v>-53220</v>
      </c>
      <c r="S77" s="142">
        <v>-100754</v>
      </c>
      <c r="T77" s="142">
        <v>-138767</v>
      </c>
      <c r="U77" s="142">
        <v>-166272</v>
      </c>
      <c r="V77" s="142">
        <v>-185017</v>
      </c>
      <c r="W77" s="142">
        <v>-181959</v>
      </c>
      <c r="X77" s="142">
        <v>-175152</v>
      </c>
      <c r="Y77" s="142">
        <v>-165027</v>
      </c>
      <c r="Z77" s="142">
        <v>-153474</v>
      </c>
      <c r="AA77" s="142">
        <v>-139708</v>
      </c>
      <c r="AB77" s="142">
        <v>-139708</v>
      </c>
    </row>
    <row r="78" spans="1:28" x14ac:dyDescent="0.2">
      <c r="A78" s="143" t="s">
        <v>249</v>
      </c>
      <c r="B78" s="23" t="s">
        <v>8</v>
      </c>
      <c r="C78" s="23" t="s">
        <v>246</v>
      </c>
      <c r="D78" s="142">
        <v>1873242</v>
      </c>
      <c r="E78" s="142">
        <v>5751056</v>
      </c>
      <c r="F78" s="142">
        <v>6419650</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248</v>
      </c>
      <c r="B79" s="23" t="s">
        <v>8</v>
      </c>
      <c r="C79" s="23" t="s">
        <v>246</v>
      </c>
      <c r="D79" s="142">
        <v>3355211</v>
      </c>
      <c r="E79" s="142">
        <v>3450920</v>
      </c>
      <c r="F79" s="142">
        <v>5385841</v>
      </c>
      <c r="G79" s="142">
        <v>5439233</v>
      </c>
      <c r="H79" s="142">
        <v>5138592</v>
      </c>
      <c r="I79" s="142">
        <v>4456600</v>
      </c>
      <c r="J79" s="142">
        <v>4115709</v>
      </c>
      <c r="K79" s="142">
        <v>3697477</v>
      </c>
      <c r="L79" s="142">
        <v>3190492</v>
      </c>
      <c r="M79" s="142">
        <v>2376435</v>
      </c>
      <c r="N79" s="142">
        <v>1366029</v>
      </c>
      <c r="O79" s="142">
        <v>277654</v>
      </c>
      <c r="P79" s="142">
        <v>-855581</v>
      </c>
      <c r="Q79" s="142">
        <v>-1988818</v>
      </c>
      <c r="R79" s="142">
        <v>-3122054</v>
      </c>
      <c r="S79" s="142">
        <v>-4255290</v>
      </c>
      <c r="T79" s="142">
        <v>-5388526</v>
      </c>
      <c r="U79" s="142">
        <v>-6521762</v>
      </c>
      <c r="V79" s="142">
        <v>-7654419</v>
      </c>
      <c r="W79" s="142">
        <v>-8409809</v>
      </c>
      <c r="X79" s="142">
        <v>-8550257</v>
      </c>
      <c r="Y79" s="142">
        <v>-9255158</v>
      </c>
      <c r="Z79" s="142">
        <v>-9960059</v>
      </c>
      <c r="AA79" s="142">
        <v>-10664960</v>
      </c>
      <c r="AB79" s="142">
        <v>-10664960</v>
      </c>
    </row>
    <row r="80" spans="1:28" x14ac:dyDescent="0.2">
      <c r="A80" s="143" t="s">
        <v>247</v>
      </c>
      <c r="B80" s="23" t="s">
        <v>8</v>
      </c>
      <c r="C80" s="23" t="s">
        <v>246</v>
      </c>
      <c r="D80" s="142">
        <v>6333610</v>
      </c>
      <c r="E80" s="142">
        <v>10031849</v>
      </c>
      <c r="F80" s="142">
        <v>9565198</v>
      </c>
      <c r="G80" s="142">
        <v>8437997</v>
      </c>
      <c r="H80" s="142">
        <v>8025002</v>
      </c>
      <c r="I80" s="142">
        <v>7628663</v>
      </c>
      <c r="J80" s="142">
        <v>7248082</v>
      </c>
      <c r="K80" s="142">
        <v>6882396</v>
      </c>
      <c r="L80" s="142">
        <v>6530774</v>
      </c>
      <c r="M80" s="142">
        <v>5681124</v>
      </c>
      <c r="N80" s="142">
        <v>4859174</v>
      </c>
      <c r="O80" s="142">
        <v>4062960</v>
      </c>
      <c r="P80" s="142">
        <v>3290592</v>
      </c>
      <c r="Q80" s="142">
        <v>2540255</v>
      </c>
      <c r="R80" s="142">
        <v>1810207</v>
      </c>
      <c r="S80" s="142">
        <v>1098772</v>
      </c>
      <c r="T80" s="142">
        <v>404343</v>
      </c>
      <c r="U80" s="142">
        <v>-274624</v>
      </c>
      <c r="V80" s="142">
        <v>-939270</v>
      </c>
      <c r="W80" s="142">
        <v>-1369192</v>
      </c>
      <c r="X80" s="142">
        <v>-1791891</v>
      </c>
      <c r="Y80" s="142">
        <v>-2208235</v>
      </c>
      <c r="Z80" s="142">
        <v>-2619058</v>
      </c>
      <c r="AA80" s="142">
        <v>-3025157</v>
      </c>
      <c r="AB80" s="142">
        <v>-2999383</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C77C-328E-C740-8D60-DAB4B79B65C0}">
  <sheetPr>
    <tabColor theme="0" tint="-0.34998626667073579"/>
  </sheetPr>
  <dimension ref="A1:AB80"/>
  <sheetViews>
    <sheetView topLeftCell="A11" workbookViewId="0">
      <selection activeCell="D78" sqref="D78"/>
    </sheetView>
  </sheetViews>
  <sheetFormatPr baseColWidth="10" defaultColWidth="8.83203125" defaultRowHeight="15" x14ac:dyDescent="0.2"/>
  <cols>
    <col min="1" max="1" width="44.5" style="23" bestFit="1" customWidth="1"/>
    <col min="2" max="3" width="8.83203125" style="23"/>
    <col min="4" max="28" width="12"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23"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34.336129030350648</v>
      </c>
      <c r="X2" s="142">
        <v>37.939472902377467</v>
      </c>
      <c r="Y2" s="142">
        <v>42.239194141900967</v>
      </c>
      <c r="Z2" s="142">
        <v>47.790748741119693</v>
      </c>
      <c r="AA2" s="142">
        <v>54.125620919828407</v>
      </c>
      <c r="AB2" s="142">
        <v>52.833939070546727</v>
      </c>
    </row>
    <row r="3" spans="1:28" x14ac:dyDescent="0.2">
      <c r="A3" s="143" t="s">
        <v>330</v>
      </c>
      <c r="B3" s="23"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23" t="s">
        <v>303</v>
      </c>
      <c r="C4" s="23" t="s">
        <v>302</v>
      </c>
      <c r="D4" s="142">
        <v>5.8022944923636963</v>
      </c>
      <c r="E4" s="142">
        <v>11.518694998813009</v>
      </c>
      <c r="F4" s="142">
        <v>18.892137081585819</v>
      </c>
      <c r="G4" s="142">
        <v>55.751433995410309</v>
      </c>
      <c r="H4" s="142">
        <v>78.052007593574444</v>
      </c>
      <c r="I4" s="142">
        <v>109.27281063100421</v>
      </c>
      <c r="J4" s="142">
        <v>152.9819348834059</v>
      </c>
      <c r="K4" s="142">
        <v>214.17470883676819</v>
      </c>
      <c r="L4" s="142">
        <v>270.07383711340862</v>
      </c>
      <c r="M4" s="142">
        <v>311.66894805422862</v>
      </c>
      <c r="N4" s="142">
        <v>334.1985523760996</v>
      </c>
      <c r="O4" s="142">
        <v>311.06598978455958</v>
      </c>
      <c r="P4" s="142">
        <v>281.02711337900388</v>
      </c>
      <c r="Q4" s="142">
        <v>241.33850371754849</v>
      </c>
      <c r="R4" s="142">
        <v>188.1725618904903</v>
      </c>
      <c r="S4" s="142">
        <v>116.17645229201381</v>
      </c>
      <c r="T4" s="142">
        <v>69.705871375208261</v>
      </c>
      <c r="U4" s="142">
        <v>41.823522825124961</v>
      </c>
      <c r="V4" s="142">
        <v>25.09411369507497</v>
      </c>
      <c r="W4" s="142">
        <v>15.05646821704498</v>
      </c>
      <c r="X4" s="142">
        <v>9.0338809302269887</v>
      </c>
      <c r="Y4" s="142">
        <v>1.488954065244916</v>
      </c>
      <c r="Z4" s="142">
        <v>1.4889540652449149</v>
      </c>
      <c r="AA4" s="142">
        <v>1.488954065244916</v>
      </c>
      <c r="AB4" s="142">
        <v>1.488954065244916</v>
      </c>
    </row>
    <row r="5" spans="1:28" x14ac:dyDescent="0.2">
      <c r="A5" s="143" t="s">
        <v>327</v>
      </c>
      <c r="B5" s="23" t="s">
        <v>303</v>
      </c>
      <c r="C5" s="23" t="s">
        <v>302</v>
      </c>
      <c r="D5" s="142">
        <v>5.8022944923636954</v>
      </c>
      <c r="E5" s="142">
        <v>11.518694998813009</v>
      </c>
      <c r="F5" s="142">
        <v>18.892137081585819</v>
      </c>
      <c r="G5" s="142">
        <v>52.531158328717297</v>
      </c>
      <c r="H5" s="142">
        <v>67.278042494262905</v>
      </c>
      <c r="I5" s="142">
        <v>82.024926659808585</v>
      </c>
      <c r="J5" s="142">
        <v>96.771810833267381</v>
      </c>
      <c r="K5" s="142">
        <v>111.518694998813</v>
      </c>
      <c r="L5" s="142">
        <v>126.2655791643586</v>
      </c>
      <c r="M5" s="142">
        <v>141.01246332990431</v>
      </c>
      <c r="N5" s="142">
        <v>155.75934749544999</v>
      </c>
      <c r="O5" s="142">
        <v>170.5062316609955</v>
      </c>
      <c r="P5" s="142">
        <v>185.25311582654109</v>
      </c>
      <c r="Q5" s="142">
        <v>200.00000000000011</v>
      </c>
      <c r="R5" s="142">
        <v>214.74688416554571</v>
      </c>
      <c r="S5" s="142">
        <v>229.4937683310913</v>
      </c>
      <c r="T5" s="142">
        <v>244.24065249663681</v>
      </c>
      <c r="U5" s="142">
        <v>258.98753666218249</v>
      </c>
      <c r="V5" s="142">
        <v>273.73442082772812</v>
      </c>
      <c r="W5" s="142">
        <v>288.48130499327368</v>
      </c>
      <c r="X5" s="142">
        <v>303.22818915881942</v>
      </c>
      <c r="Y5" s="142">
        <v>317.97507333227821</v>
      </c>
      <c r="Z5" s="142">
        <v>332.72195749782389</v>
      </c>
      <c r="AA5" s="142">
        <v>347.4688416633694</v>
      </c>
      <c r="AB5" s="142">
        <v>362.21572582891508</v>
      </c>
    </row>
    <row r="6" spans="1:28" x14ac:dyDescent="0.2">
      <c r="A6" s="143" t="s">
        <v>0</v>
      </c>
      <c r="B6" s="23" t="s">
        <v>303</v>
      </c>
      <c r="C6" s="23" t="s">
        <v>302</v>
      </c>
      <c r="D6" s="142">
        <v>281.16396700229922</v>
      </c>
      <c r="E6" s="142">
        <v>281.16396700229922</v>
      </c>
      <c r="F6" s="142">
        <v>281.16396700229922</v>
      </c>
      <c r="G6" s="142">
        <v>281.16396700229922</v>
      </c>
      <c r="H6" s="142">
        <v>281.16396700229927</v>
      </c>
      <c r="I6" s="142">
        <v>281.16396700229922</v>
      </c>
      <c r="J6" s="142">
        <v>281.1639670022991</v>
      </c>
      <c r="K6" s="142">
        <v>281.16396700229922</v>
      </c>
      <c r="L6" s="142">
        <v>281.16396700229922</v>
      </c>
      <c r="M6" s="142">
        <v>281.16396700229922</v>
      </c>
      <c r="N6" s="142">
        <v>281.16396700229927</v>
      </c>
      <c r="O6" s="142">
        <v>281.16396700229922</v>
      </c>
      <c r="P6" s="142">
        <v>281.16396700229922</v>
      </c>
      <c r="Q6" s="142">
        <v>281.16396700229927</v>
      </c>
      <c r="R6" s="142">
        <v>281.16396700229922</v>
      </c>
      <c r="S6" s="142">
        <v>281.16396700229922</v>
      </c>
      <c r="T6" s="142">
        <v>281.16396700229922</v>
      </c>
      <c r="U6" s="142">
        <v>281.16396700229922</v>
      </c>
      <c r="V6" s="142">
        <v>281.16396700229922</v>
      </c>
      <c r="W6" s="142">
        <v>281.16396700229922</v>
      </c>
      <c r="X6" s="142">
        <v>281.16396700229922</v>
      </c>
      <c r="Y6" s="142">
        <v>281.16396700229922</v>
      </c>
      <c r="Z6" s="142">
        <v>281.16396700229922</v>
      </c>
      <c r="AA6" s="142">
        <v>281.16396700229922</v>
      </c>
      <c r="AB6" s="142">
        <v>281.16396700229922</v>
      </c>
    </row>
    <row r="7" spans="1:28" x14ac:dyDescent="0.2">
      <c r="A7" s="143" t="s">
        <v>97</v>
      </c>
      <c r="B7" s="23" t="s">
        <v>303</v>
      </c>
      <c r="C7" s="23" t="s">
        <v>302</v>
      </c>
      <c r="D7" s="142">
        <v>12394.075118723969</v>
      </c>
      <c r="E7" s="142">
        <v>12078.55315256515</v>
      </c>
      <c r="F7" s="142">
        <v>11612.38832067946</v>
      </c>
      <c r="G7" s="142">
        <v>11467.96448156515</v>
      </c>
      <c r="H7" s="142">
        <v>11148.03358000665</v>
      </c>
      <c r="I7" s="142">
        <v>10784.84615452411</v>
      </c>
      <c r="J7" s="142">
        <v>10410.839606879281</v>
      </c>
      <c r="K7" s="142">
        <v>10027.645275889059</v>
      </c>
      <c r="L7" s="142">
        <v>9632.8345028489312</v>
      </c>
      <c r="M7" s="142">
        <v>9225.1599601380858</v>
      </c>
      <c r="N7" s="142">
        <v>8804.8998588769373</v>
      </c>
      <c r="O7" s="142">
        <v>8364.4827323938734</v>
      </c>
      <c r="P7" s="142">
        <v>7912.9906596094834</v>
      </c>
      <c r="Q7" s="142">
        <v>7456.4382696395132</v>
      </c>
      <c r="R7" s="142">
        <v>7015.2558509791488</v>
      </c>
      <c r="S7" s="142">
        <v>6592.9288150087432</v>
      </c>
      <c r="T7" s="142">
        <v>6192.6731955369478</v>
      </c>
      <c r="U7" s="142">
        <v>5817.8198576991344</v>
      </c>
      <c r="V7" s="142">
        <v>5466.1175260172604</v>
      </c>
      <c r="W7" s="142">
        <v>5138.7180226195533</v>
      </c>
      <c r="X7" s="142">
        <v>4836.2847684722356</v>
      </c>
      <c r="Y7" s="142">
        <v>4559.1673232183502</v>
      </c>
      <c r="Z7" s="142">
        <v>4304.9370163399171</v>
      </c>
      <c r="AA7" s="142">
        <v>4073.410837454604</v>
      </c>
      <c r="AB7" s="142">
        <v>3897.2447424170541</v>
      </c>
    </row>
    <row r="8" spans="1:28" x14ac:dyDescent="0.2">
      <c r="A8" s="143" t="s">
        <v>326</v>
      </c>
      <c r="B8" s="23" t="s">
        <v>303</v>
      </c>
      <c r="C8" s="23" t="s">
        <v>302</v>
      </c>
      <c r="D8" s="142">
        <v>498.1990930995043</v>
      </c>
      <c r="E8" s="142">
        <v>497.75217017155933</v>
      </c>
      <c r="F8" s="142">
        <v>488.72639416698439</v>
      </c>
      <c r="G8" s="142">
        <v>423.12356308044218</v>
      </c>
      <c r="H8" s="142">
        <v>383.44750569881802</v>
      </c>
      <c r="I8" s="142">
        <v>334.15958238322509</v>
      </c>
      <c r="J8" s="142">
        <v>271.53193461520391</v>
      </c>
      <c r="K8" s="142">
        <v>190.71657432937559</v>
      </c>
      <c r="L8" s="142">
        <v>114.42994459762539</v>
      </c>
      <c r="M8" s="142">
        <v>68.657966758575228</v>
      </c>
      <c r="N8" s="142">
        <v>41.194780055145152</v>
      </c>
      <c r="O8" s="142">
        <v>57.672692077203223</v>
      </c>
      <c r="P8" s="142">
        <v>80.741768908084467</v>
      </c>
      <c r="Q8" s="142">
        <v>113.0384764713183</v>
      </c>
      <c r="R8" s="142">
        <v>158.2538670598455</v>
      </c>
      <c r="S8" s="142">
        <v>221.5554138837837</v>
      </c>
      <c r="T8" s="142">
        <v>260.18950282359839</v>
      </c>
      <c r="U8" s="142">
        <v>280.81816293243583</v>
      </c>
      <c r="V8" s="142">
        <v>290.63716323563358</v>
      </c>
      <c r="W8" s="142">
        <v>293.92308348770138</v>
      </c>
      <c r="X8" s="142">
        <v>293.27217782575082</v>
      </c>
      <c r="Y8" s="142">
        <v>294.00861719233711</v>
      </c>
      <c r="Z8" s="142">
        <v>287.4017458084254</v>
      </c>
      <c r="AA8" s="142">
        <v>280.72111143556998</v>
      </c>
      <c r="AB8" s="142">
        <v>274.22683190831111</v>
      </c>
    </row>
    <row r="9" spans="1:28" x14ac:dyDescent="0.2">
      <c r="A9" s="143" t="s">
        <v>325</v>
      </c>
      <c r="B9" s="23" t="s">
        <v>303</v>
      </c>
      <c r="C9" s="23" t="s">
        <v>305</v>
      </c>
      <c r="D9" s="142">
        <v>41.411879452666007</v>
      </c>
      <c r="E9" s="142">
        <v>24.847127671599619</v>
      </c>
      <c r="F9" s="142">
        <v>14.90827660295977</v>
      </c>
      <c r="G9" s="142">
        <v>43.069086041496249</v>
      </c>
      <c r="H9" s="142">
        <v>60.296720458094732</v>
      </c>
      <c r="I9" s="142">
        <v>84.415408641332618</v>
      </c>
      <c r="J9" s="142">
        <v>89.875678197331155</v>
      </c>
      <c r="K9" s="142">
        <v>73.827080813201619</v>
      </c>
      <c r="L9" s="142">
        <v>44.296248487920948</v>
      </c>
      <c r="M9" s="142">
        <v>32.609965498696788</v>
      </c>
      <c r="N9" s="142">
        <v>19.565979299218071</v>
      </c>
      <c r="O9" s="142">
        <v>11.73958757953085</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23" t="s">
        <v>303</v>
      </c>
      <c r="C10" s="23" t="s">
        <v>320</v>
      </c>
      <c r="D10" s="142">
        <v>3.8346666666666671</v>
      </c>
      <c r="E10" s="142">
        <v>18.410886111111111</v>
      </c>
      <c r="F10" s="142">
        <v>382.22966222222232</v>
      </c>
      <c r="G10" s="142">
        <v>515.43771055555544</v>
      </c>
      <c r="H10" s="142">
        <v>658.77509551388891</v>
      </c>
      <c r="I10" s="142">
        <v>1201.7453277361119</v>
      </c>
      <c r="J10" s="142">
        <v>1691.793631069444</v>
      </c>
      <c r="K10" s="142">
        <v>2346.5724249583341</v>
      </c>
      <c r="L10" s="142">
        <v>3289.0329413527779</v>
      </c>
      <c r="M10" s="142">
        <v>3318.6866529561121</v>
      </c>
      <c r="N10" s="142">
        <v>4700.5949554403342</v>
      </c>
      <c r="O10" s="142">
        <v>5866.3851778197568</v>
      </c>
      <c r="P10" s="142">
        <v>7086.7449713472224</v>
      </c>
      <c r="Q10" s="142">
        <v>8315.7850685694466</v>
      </c>
      <c r="R10" s="142">
        <v>9494.8546469027806</v>
      </c>
      <c r="S10" s="142">
        <v>10771.54697690278</v>
      </c>
      <c r="T10" s="142">
        <v>12068.11987940278</v>
      </c>
      <c r="U10" s="142">
        <v>13414.41948356944</v>
      </c>
      <c r="V10" s="142">
        <v>14512.87173134723</v>
      </c>
      <c r="W10" s="142">
        <v>15895.38648611112</v>
      </c>
      <c r="X10" s="142">
        <v>17088.993508055559</v>
      </c>
      <c r="Y10" s="142">
        <v>17936.875561666671</v>
      </c>
      <c r="Z10" s="142">
        <v>18785.725306388889</v>
      </c>
      <c r="AA10" s="142">
        <v>19605.5036</v>
      </c>
      <c r="AB10" s="142">
        <v>20495.691979722229</v>
      </c>
    </row>
    <row r="11" spans="1:28" x14ac:dyDescent="0.2">
      <c r="A11" s="143" t="s">
        <v>323</v>
      </c>
      <c r="B11" s="23" t="s">
        <v>303</v>
      </c>
      <c r="C11" s="23" t="s">
        <v>320</v>
      </c>
      <c r="D11" s="142">
        <v>0</v>
      </c>
      <c r="E11" s="142">
        <v>0</v>
      </c>
      <c r="F11" s="142">
        <v>0</v>
      </c>
      <c r="G11" s="142">
        <v>30.599999999999991</v>
      </c>
      <c r="H11" s="142">
        <v>245.9569942083333</v>
      </c>
      <c r="I11" s="142">
        <v>245.9569942083333</v>
      </c>
      <c r="J11" s="142">
        <v>245.9569942083333</v>
      </c>
      <c r="K11" s="142">
        <v>245.9569942083333</v>
      </c>
      <c r="L11" s="142">
        <v>138.13733336944421</v>
      </c>
      <c r="M11" s="142">
        <v>1077.979188155</v>
      </c>
      <c r="N11" s="142">
        <v>646.78751289299998</v>
      </c>
      <c r="O11" s="142">
        <v>388.07250773580012</v>
      </c>
      <c r="P11" s="142">
        <v>245.9569942083333</v>
      </c>
      <c r="Q11" s="142">
        <v>245.9569942083333</v>
      </c>
      <c r="R11" s="142">
        <v>245.9569942083333</v>
      </c>
      <c r="S11" s="142">
        <v>245.9569942083333</v>
      </c>
      <c r="T11" s="142">
        <v>245.9569942083333</v>
      </c>
      <c r="U11" s="142">
        <v>245.9569942083333</v>
      </c>
      <c r="V11" s="142">
        <v>245.9569942083333</v>
      </c>
      <c r="W11" s="142">
        <v>0</v>
      </c>
      <c r="X11" s="142">
        <v>0</v>
      </c>
      <c r="Y11" s="142">
        <v>0</v>
      </c>
      <c r="Z11" s="142">
        <v>0</v>
      </c>
      <c r="AA11" s="142">
        <v>0</v>
      </c>
      <c r="AB11" s="142">
        <v>0</v>
      </c>
    </row>
    <row r="12" spans="1:28" x14ac:dyDescent="0.2">
      <c r="A12" s="143" t="s">
        <v>322</v>
      </c>
      <c r="B12" s="23" t="s">
        <v>303</v>
      </c>
      <c r="C12" s="23" t="s">
        <v>320</v>
      </c>
      <c r="D12" s="142">
        <v>3405.916658055557</v>
      </c>
      <c r="E12" s="142">
        <v>4243.2297497222226</v>
      </c>
      <c r="F12" s="142">
        <v>5276.2062469444454</v>
      </c>
      <c r="G12" s="142">
        <v>3555.7537471944452</v>
      </c>
      <c r="H12" s="142">
        <v>4955.8648622361115</v>
      </c>
      <c r="I12" s="142">
        <v>6789.2892339027812</v>
      </c>
      <c r="J12" s="142">
        <v>8957.1961616805602</v>
      </c>
      <c r="K12" s="142">
        <v>11482.97061668055</v>
      </c>
      <c r="L12" s="142">
        <v>14925.38258234167</v>
      </c>
      <c r="M12" s="142">
        <v>18590.77349757167</v>
      </c>
      <c r="N12" s="142">
        <v>21569.250055365221</v>
      </c>
      <c r="O12" s="142">
        <v>25085.29214993025</v>
      </c>
      <c r="P12" s="142">
        <v>28967.62432168056</v>
      </c>
      <c r="Q12" s="142">
        <v>33202.618499458331</v>
      </c>
      <c r="R12" s="142">
        <v>37376.655791402787</v>
      </c>
      <c r="S12" s="142">
        <v>41478.201707791683</v>
      </c>
      <c r="T12" s="142">
        <v>45465.273726958338</v>
      </c>
      <c r="U12" s="142">
        <v>49306.383713347241</v>
      </c>
      <c r="V12" s="142">
        <v>52981.721135013919</v>
      </c>
      <c r="W12" s="142">
        <v>56270.655042857841</v>
      </c>
      <c r="X12" s="142">
        <v>59558.237179807562</v>
      </c>
      <c r="Y12" s="142">
        <v>62620.223525688532</v>
      </c>
      <c r="Z12" s="142">
        <v>66046.655314024247</v>
      </c>
      <c r="AA12" s="142">
        <v>68972.233435914546</v>
      </c>
      <c r="AB12" s="142">
        <v>71849.847636993174</v>
      </c>
    </row>
    <row r="13" spans="1:28" x14ac:dyDescent="0.2">
      <c r="A13" s="143" t="s">
        <v>321</v>
      </c>
      <c r="B13" s="23" t="s">
        <v>303</v>
      </c>
      <c r="C13" s="23" t="s">
        <v>320</v>
      </c>
      <c r="D13" s="142">
        <v>0</v>
      </c>
      <c r="E13" s="142">
        <v>0</v>
      </c>
      <c r="F13" s="142">
        <v>0</v>
      </c>
      <c r="G13" s="142">
        <v>1515.3916722500001</v>
      </c>
      <c r="H13" s="142">
        <v>1300.034678041666</v>
      </c>
      <c r="I13" s="142">
        <v>1300.034678041666</v>
      </c>
      <c r="J13" s="142">
        <v>1300.034678041666</v>
      </c>
      <c r="K13" s="142">
        <v>1300.034678041666</v>
      </c>
      <c r="L13" s="142">
        <v>780.02080682499991</v>
      </c>
      <c r="M13" s="142">
        <v>468.01248409499988</v>
      </c>
      <c r="N13" s="142">
        <v>899.20415935699964</v>
      </c>
      <c r="O13" s="142">
        <v>1157.9191645142</v>
      </c>
      <c r="P13" s="142">
        <v>1300.034678041666</v>
      </c>
      <c r="Q13" s="142">
        <v>1300.034678041666</v>
      </c>
      <c r="R13" s="142">
        <v>1300.034678041666</v>
      </c>
      <c r="S13" s="142">
        <v>1300.034678041666</v>
      </c>
      <c r="T13" s="142">
        <v>1300.034678041666</v>
      </c>
      <c r="U13" s="142">
        <v>1300.034678041666</v>
      </c>
      <c r="V13" s="142">
        <v>1300.034678041666</v>
      </c>
      <c r="W13" s="142">
        <v>1516.44028214217</v>
      </c>
      <c r="X13" s="142">
        <v>1514.721032136905</v>
      </c>
      <c r="Y13" s="142">
        <v>1512.93137708925</v>
      </c>
      <c r="Z13" s="142">
        <v>907.75882625355018</v>
      </c>
      <c r="AA13" s="142">
        <v>544.65529575212997</v>
      </c>
      <c r="AB13" s="142">
        <v>326.79317745127798</v>
      </c>
    </row>
    <row r="14" spans="1:28" x14ac:dyDescent="0.2">
      <c r="A14" s="143" t="s">
        <v>4</v>
      </c>
      <c r="B14" s="23" t="s">
        <v>303</v>
      </c>
      <c r="C14" s="23" t="s">
        <v>302</v>
      </c>
      <c r="D14" s="142">
        <v>1384.277987288961</v>
      </c>
      <c r="E14" s="142">
        <v>1352.3732794342779</v>
      </c>
      <c r="F14" s="142">
        <v>1304.9931339357629</v>
      </c>
      <c r="G14" s="142">
        <v>1288.0819235126589</v>
      </c>
      <c r="H14" s="142">
        <v>1252.55163285247</v>
      </c>
      <c r="I14" s="142">
        <v>1212.2174396605669</v>
      </c>
      <c r="J14" s="142">
        <v>1170.681716534413</v>
      </c>
      <c r="K14" s="142">
        <v>1128.1256336643451</v>
      </c>
      <c r="L14" s="142">
        <v>1084.2794735917951</v>
      </c>
      <c r="M14" s="142">
        <v>1039.00471292718</v>
      </c>
      <c r="N14" s="142">
        <v>992.33224872334711</v>
      </c>
      <c r="O14" s="142">
        <v>943.42122312550589</v>
      </c>
      <c r="P14" s="142">
        <v>893.28025675228071</v>
      </c>
      <c r="Q14" s="142">
        <v>842.57731109052611</v>
      </c>
      <c r="R14" s="142">
        <v>793.58129509829951</v>
      </c>
      <c r="S14" s="142">
        <v>746.67928510618094</v>
      </c>
      <c r="T14" s="142">
        <v>702.22844141171402</v>
      </c>
      <c r="U14" s="142">
        <v>660.59867703622126</v>
      </c>
      <c r="V14" s="142">
        <v>621.53997401738195</v>
      </c>
      <c r="W14" s="142">
        <v>585.18024927352235</v>
      </c>
      <c r="X14" s="142">
        <v>551.59317977565456</v>
      </c>
      <c r="Y14" s="142">
        <v>520.81758626807016</v>
      </c>
      <c r="Z14" s="142">
        <v>492.58374998024283</v>
      </c>
      <c r="AA14" s="142">
        <v>466.87134648572197</v>
      </c>
      <c r="AB14" s="142">
        <v>447.30702015568153</v>
      </c>
    </row>
    <row r="15" spans="1:28" x14ac:dyDescent="0.2">
      <c r="A15" s="143" t="s">
        <v>319</v>
      </c>
      <c r="B15" s="23" t="s">
        <v>303</v>
      </c>
      <c r="C15" s="23" t="s">
        <v>302</v>
      </c>
      <c r="D15" s="142">
        <v>103.5217700036805</v>
      </c>
      <c r="E15" s="142">
        <v>144.93047800515271</v>
      </c>
      <c r="F15" s="142">
        <v>202.9026692072139</v>
      </c>
      <c r="G15" s="142">
        <v>191.38755980861251</v>
      </c>
      <c r="H15" s="142">
        <v>191.38755980861239</v>
      </c>
      <c r="I15" s="142">
        <v>191.38755980861251</v>
      </c>
      <c r="J15" s="142">
        <v>191.38755980861239</v>
      </c>
      <c r="K15" s="142">
        <v>191.38755980861239</v>
      </c>
      <c r="L15" s="142">
        <v>191.38755980861239</v>
      </c>
      <c r="M15" s="142">
        <v>191.38755980861239</v>
      </c>
      <c r="N15" s="142">
        <v>191.38755980861239</v>
      </c>
      <c r="O15" s="142">
        <v>191.38755980861251</v>
      </c>
      <c r="P15" s="142">
        <v>191.38755980861251</v>
      </c>
      <c r="Q15" s="142">
        <v>191.38755980861239</v>
      </c>
      <c r="R15" s="142">
        <v>191.38755980861239</v>
      </c>
      <c r="S15" s="142">
        <v>191.38755980861239</v>
      </c>
      <c r="T15" s="142">
        <v>191.38755980861239</v>
      </c>
      <c r="U15" s="142">
        <v>191.38755980861251</v>
      </c>
      <c r="V15" s="142">
        <v>191.38755980861239</v>
      </c>
      <c r="W15" s="142">
        <v>191.38755980861251</v>
      </c>
      <c r="X15" s="142">
        <v>191.38755980861239</v>
      </c>
      <c r="Y15" s="142">
        <v>191.38755980861239</v>
      </c>
      <c r="Z15" s="142">
        <v>191.38755980861239</v>
      </c>
      <c r="AA15" s="142">
        <v>191.38755980861239</v>
      </c>
      <c r="AB15" s="142">
        <v>191.38755980861239</v>
      </c>
    </row>
    <row r="16" spans="1:28" x14ac:dyDescent="0.2">
      <c r="A16" s="143" t="s">
        <v>318</v>
      </c>
      <c r="B16" s="23" t="s">
        <v>303</v>
      </c>
      <c r="C16" s="23" t="s">
        <v>308</v>
      </c>
      <c r="D16" s="142">
        <v>0</v>
      </c>
      <c r="E16" s="142">
        <v>0</v>
      </c>
      <c r="F16" s="142">
        <v>0</v>
      </c>
      <c r="G16" s="142">
        <v>0</v>
      </c>
      <c r="H16" s="142">
        <v>0</v>
      </c>
      <c r="I16" s="142">
        <v>0</v>
      </c>
      <c r="J16" s="142">
        <v>0</v>
      </c>
      <c r="K16" s="142">
        <v>0</v>
      </c>
      <c r="L16" s="142">
        <v>0</v>
      </c>
      <c r="M16" s="142">
        <v>0</v>
      </c>
      <c r="N16" s="142">
        <v>0</v>
      </c>
      <c r="O16" s="142">
        <v>9.09148916749999</v>
      </c>
      <c r="P16" s="142">
        <v>27.58147842166666</v>
      </c>
      <c r="Q16" s="142">
        <v>48.26250000000001</v>
      </c>
      <c r="R16" s="142">
        <v>55.051220773666671</v>
      </c>
      <c r="S16" s="142">
        <v>68.22559092453335</v>
      </c>
      <c r="T16" s="142">
        <v>95.515827294346678</v>
      </c>
      <c r="U16" s="142">
        <v>133.7221582120853</v>
      </c>
      <c r="V16" s="142">
        <v>140.277285705</v>
      </c>
      <c r="W16" s="142">
        <v>154.21669851666661</v>
      </c>
      <c r="X16" s="142">
        <v>92.530019109999984</v>
      </c>
      <c r="Y16" s="142">
        <v>55.518011465999983</v>
      </c>
      <c r="Z16" s="142">
        <v>33.310806879599987</v>
      </c>
      <c r="AA16" s="142">
        <v>19.98648412775999</v>
      </c>
      <c r="AB16" s="142">
        <v>26.610074737333299</v>
      </c>
    </row>
    <row r="17" spans="1:28" x14ac:dyDescent="0.2">
      <c r="A17" s="143" t="s">
        <v>317</v>
      </c>
      <c r="B17" s="23" t="s">
        <v>303</v>
      </c>
      <c r="C17" s="23" t="s">
        <v>308</v>
      </c>
      <c r="D17" s="142">
        <v>0</v>
      </c>
      <c r="E17" s="142">
        <v>0</v>
      </c>
      <c r="F17" s="142">
        <v>0</v>
      </c>
      <c r="G17" s="142">
        <v>2.059286291666667</v>
      </c>
      <c r="H17" s="142">
        <v>4.1272752083333337</v>
      </c>
      <c r="I17" s="142">
        <v>8.4796499999999977</v>
      </c>
      <c r="J17" s="142">
        <v>16.383205700000001</v>
      </c>
      <c r="K17" s="142">
        <v>27.369452424999999</v>
      </c>
      <c r="L17" s="142">
        <v>40.982132066666672</v>
      </c>
      <c r="M17" s="142">
        <v>56.033137250000003</v>
      </c>
      <c r="N17" s="142">
        <v>70.730641566666691</v>
      </c>
      <c r="O17" s="142">
        <v>75.418329415833341</v>
      </c>
      <c r="P17" s="142">
        <v>75.47704807833334</v>
      </c>
      <c r="Q17" s="142">
        <v>75.406720941666663</v>
      </c>
      <c r="R17" s="142">
        <v>88.111854176333324</v>
      </c>
      <c r="S17" s="142">
        <v>95.734934117133307</v>
      </c>
      <c r="T17" s="142">
        <v>90.211210480653335</v>
      </c>
      <c r="U17" s="142">
        <v>74.759121096247981</v>
      </c>
      <c r="V17" s="142">
        <v>87.947626578333342</v>
      </c>
      <c r="W17" s="142">
        <v>95.636397558333329</v>
      </c>
      <c r="X17" s="142">
        <v>66.823290129666674</v>
      </c>
      <c r="Y17" s="142">
        <v>70.869772831200066</v>
      </c>
      <c r="Z17" s="142">
        <v>69.800132113333333</v>
      </c>
      <c r="AA17" s="142">
        <v>44.828750990500019</v>
      </c>
      <c r="AB17" s="142">
        <v>31.692505950000012</v>
      </c>
    </row>
    <row r="18" spans="1:28" x14ac:dyDescent="0.2">
      <c r="A18" s="143" t="s">
        <v>315</v>
      </c>
      <c r="B18" s="23"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row>
    <row r="19" spans="1:28" x14ac:dyDescent="0.2">
      <c r="A19" s="143" t="s">
        <v>314</v>
      </c>
      <c r="B19" s="23" t="s">
        <v>303</v>
      </c>
      <c r="C19" s="23" t="s">
        <v>308</v>
      </c>
      <c r="D19" s="142">
        <v>0</v>
      </c>
      <c r="E19" s="142">
        <v>0.1908970666666667</v>
      </c>
      <c r="F19" s="142">
        <v>0.90015539166666647</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114.607665627</v>
      </c>
      <c r="Y19" s="142">
        <v>160.4507318778</v>
      </c>
      <c r="Z19" s="142">
        <v>196.6924636320667</v>
      </c>
      <c r="AA19" s="142">
        <v>247.86576306507331</v>
      </c>
      <c r="AB19" s="142">
        <v>267.52791528766659</v>
      </c>
    </row>
    <row r="20" spans="1:28" x14ac:dyDescent="0.2">
      <c r="A20" s="143" t="s">
        <v>313</v>
      </c>
      <c r="B20" s="23" t="s">
        <v>303</v>
      </c>
      <c r="C20" s="23" t="s">
        <v>308</v>
      </c>
      <c r="D20" s="142">
        <v>0</v>
      </c>
      <c r="E20" s="142">
        <v>0</v>
      </c>
      <c r="F20" s="142">
        <v>0</v>
      </c>
      <c r="G20" s="142">
        <v>0</v>
      </c>
      <c r="H20" s="142">
        <v>0</v>
      </c>
      <c r="I20" s="142">
        <v>0</v>
      </c>
      <c r="J20" s="142">
        <v>0</v>
      </c>
      <c r="K20" s="142">
        <v>0</v>
      </c>
      <c r="L20" s="142">
        <v>0</v>
      </c>
      <c r="M20" s="142">
        <v>0</v>
      </c>
      <c r="N20" s="142">
        <v>7.489529086833338</v>
      </c>
      <c r="O20" s="142">
        <v>10.021595514933329</v>
      </c>
      <c r="P20" s="142">
        <v>4.4774908416666621</v>
      </c>
      <c r="Q20" s="142">
        <v>9.7812623883333103</v>
      </c>
      <c r="R20" s="142">
        <v>27.840628731333329</v>
      </c>
      <c r="S20" s="142">
        <v>40.780951288799983</v>
      </c>
      <c r="T20" s="142">
        <v>40.483738252320009</v>
      </c>
      <c r="U20" s="142">
        <v>30.12832282624796</v>
      </c>
      <c r="V20" s="142">
        <v>48.262500000000003</v>
      </c>
      <c r="W20" s="142">
        <v>60.714633713333328</v>
      </c>
      <c r="X20" s="142">
        <v>36.428780228000001</v>
      </c>
      <c r="Y20" s="142">
        <v>21.857268136799998</v>
      </c>
      <c r="Z20" s="142">
        <v>13.11436088208</v>
      </c>
      <c r="AA20" s="142">
        <v>0</v>
      </c>
      <c r="AB20" s="142">
        <v>0</v>
      </c>
    </row>
    <row r="21" spans="1:28" x14ac:dyDescent="0.2">
      <c r="A21" s="143" t="s">
        <v>312</v>
      </c>
      <c r="B21" s="23" t="s">
        <v>303</v>
      </c>
      <c r="C21" s="23" t="s">
        <v>308</v>
      </c>
      <c r="D21" s="142">
        <v>0</v>
      </c>
      <c r="E21" s="142">
        <v>0</v>
      </c>
      <c r="F21" s="142">
        <v>0</v>
      </c>
      <c r="G21" s="142">
        <v>1.5041297250000001</v>
      </c>
      <c r="H21" s="142">
        <v>2.8978141166666669</v>
      </c>
      <c r="I21" s="142">
        <v>5.1296322833333337</v>
      </c>
      <c r="J21" s="142">
        <v>8.13854845</v>
      </c>
      <c r="K21" s="142">
        <v>11.89901014166667</v>
      </c>
      <c r="L21" s="142">
        <v>16.446576141666672</v>
      </c>
      <c r="M21" s="142">
        <v>21.108839541666661</v>
      </c>
      <c r="N21" s="142">
        <v>18.460158013166659</v>
      </c>
      <c r="O21" s="142">
        <v>20.963971943400001</v>
      </c>
      <c r="P21" s="142">
        <v>31.692505950000001</v>
      </c>
      <c r="Q21" s="142">
        <v>31.762833086666689</v>
      </c>
      <c r="R21" s="142">
        <v>19.05769985200001</v>
      </c>
      <c r="S21" s="142">
        <v>11.43461991120002</v>
      </c>
      <c r="T21" s="142">
        <v>16.958343547679998</v>
      </c>
      <c r="U21" s="142">
        <v>32.410432932085357</v>
      </c>
      <c r="V21" s="142">
        <v>19.221927449999999</v>
      </c>
      <c r="W21" s="142">
        <v>11.53315647</v>
      </c>
      <c r="X21" s="142">
        <v>40.341996071999993</v>
      </c>
      <c r="Y21" s="142">
        <v>36.236794707966617</v>
      </c>
      <c r="Z21" s="142">
        <v>37.306435425833342</v>
      </c>
      <c r="AA21" s="142">
        <v>52.229009596166662</v>
      </c>
      <c r="AB21" s="142">
        <v>65.365254636666663</v>
      </c>
    </row>
    <row r="22" spans="1:28" x14ac:dyDescent="0.2">
      <c r="A22" s="143" t="s">
        <v>310</v>
      </c>
      <c r="B22" s="23" t="s">
        <v>303</v>
      </c>
      <c r="C22" s="23" t="s">
        <v>308</v>
      </c>
      <c r="D22" s="142">
        <v>0</v>
      </c>
      <c r="E22" s="142">
        <v>0</v>
      </c>
      <c r="F22" s="142">
        <v>0</v>
      </c>
      <c r="G22" s="142">
        <v>0</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309</v>
      </c>
      <c r="B23" s="23" t="s">
        <v>303</v>
      </c>
      <c r="C23" s="23" t="s">
        <v>308</v>
      </c>
      <c r="D23" s="142">
        <v>1.0825233750000001</v>
      </c>
      <c r="E23" s="142">
        <v>1.2335523333333329</v>
      </c>
      <c r="F23" s="142">
        <v>1.543232158333333</v>
      </c>
      <c r="G23" s="142">
        <v>0</v>
      </c>
      <c r="H23" s="142">
        <v>0</v>
      </c>
      <c r="I23" s="142">
        <v>0</v>
      </c>
      <c r="J23" s="142">
        <v>0</v>
      </c>
      <c r="K23" s="142">
        <v>0</v>
      </c>
      <c r="L23" s="142">
        <v>0</v>
      </c>
      <c r="M23" s="142">
        <v>0</v>
      </c>
      <c r="N23" s="142">
        <v>0</v>
      </c>
      <c r="O23" s="142">
        <v>0</v>
      </c>
      <c r="P23" s="142">
        <v>0</v>
      </c>
      <c r="Q23" s="142">
        <v>0</v>
      </c>
      <c r="R23" s="142">
        <v>0</v>
      </c>
      <c r="S23" s="142">
        <v>0</v>
      </c>
      <c r="T23" s="142">
        <v>0</v>
      </c>
      <c r="U23" s="142">
        <v>0</v>
      </c>
      <c r="V23" s="142">
        <v>0</v>
      </c>
      <c r="W23" s="142">
        <v>0</v>
      </c>
      <c r="X23" s="142">
        <v>0</v>
      </c>
      <c r="Y23" s="142">
        <v>22.94176971356671</v>
      </c>
      <c r="Z23" s="142">
        <v>34.592179958753327</v>
      </c>
      <c r="AA23" s="142">
        <v>36.443473962166649</v>
      </c>
      <c r="AB23" s="142">
        <v>27.155244288333339</v>
      </c>
    </row>
    <row r="24" spans="1:28" x14ac:dyDescent="0.2">
      <c r="A24" s="143" t="s">
        <v>307</v>
      </c>
      <c r="B24" s="23" t="s">
        <v>303</v>
      </c>
      <c r="C24" s="23" t="s">
        <v>305</v>
      </c>
      <c r="D24" s="142">
        <v>155.2624472075556</v>
      </c>
      <c r="E24" s="142">
        <v>163.9524477132446</v>
      </c>
      <c r="F24" s="142">
        <v>165.1882957477504</v>
      </c>
      <c r="G24" s="142">
        <v>129.26230487841161</v>
      </c>
      <c r="H24" s="142">
        <v>105.118841206217</v>
      </c>
      <c r="I24" s="142">
        <v>73.385922138767043</v>
      </c>
      <c r="J24" s="142">
        <v>59.482410037962943</v>
      </c>
      <c r="K24" s="142">
        <v>67.944557656345509</v>
      </c>
      <c r="L24" s="142">
        <v>90.404830637534559</v>
      </c>
      <c r="M24" s="142">
        <v>95.390834248458702</v>
      </c>
      <c r="N24" s="142">
        <v>102.9340620631676</v>
      </c>
      <c r="O24" s="142">
        <v>104.8617701656911</v>
      </c>
      <c r="P24" s="142">
        <v>110.6093863463969</v>
      </c>
      <c r="Q24" s="142">
        <v>104.12766515207851</v>
      </c>
      <c r="R24" s="142">
        <v>97.118312924815925</v>
      </c>
      <c r="S24" s="142">
        <v>89.635311006172373</v>
      </c>
      <c r="T24" s="142">
        <v>81.622904179370849</v>
      </c>
      <c r="U24" s="142">
        <v>73.049753513794897</v>
      </c>
      <c r="V24" s="142">
        <v>64.875267293820187</v>
      </c>
      <c r="W24" s="142">
        <v>56.231647423217069</v>
      </c>
      <c r="X24" s="142">
        <v>48.386540447683501</v>
      </c>
      <c r="Y24" s="142">
        <v>41.217322852680887</v>
      </c>
      <c r="Z24" s="142">
        <v>34.977417736298058</v>
      </c>
      <c r="AA24" s="142">
        <v>29.2778530006693</v>
      </c>
      <c r="AB24" s="142">
        <v>29.2778530081059</v>
      </c>
    </row>
    <row r="25" spans="1:28" x14ac:dyDescent="0.2">
      <c r="A25" s="143" t="s">
        <v>306</v>
      </c>
      <c r="B25" s="23" t="s">
        <v>303</v>
      </c>
      <c r="C25" s="23" t="s">
        <v>305</v>
      </c>
      <c r="D25" s="142">
        <v>0</v>
      </c>
      <c r="E25" s="142">
        <v>0</v>
      </c>
      <c r="F25" s="142">
        <v>0</v>
      </c>
      <c r="G25" s="142">
        <v>0</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row>
    <row r="26" spans="1:28" x14ac:dyDescent="0.2">
      <c r="A26" s="143" t="s">
        <v>5</v>
      </c>
      <c r="B26" s="23" t="s">
        <v>303</v>
      </c>
      <c r="C26" s="23" t="s">
        <v>302</v>
      </c>
      <c r="D26" s="142">
        <v>1385.2302780331661</v>
      </c>
      <c r="E26" s="142">
        <v>1965.1653570536059</v>
      </c>
      <c r="F26" s="142">
        <v>1923.6258186536061</v>
      </c>
      <c r="G26" s="142">
        <v>1883.3324664056061</v>
      </c>
      <c r="H26" s="142">
        <v>1844.247914725046</v>
      </c>
      <c r="I26" s="142">
        <v>1806.335899594902</v>
      </c>
      <c r="J26" s="142">
        <v>1769.561244918664</v>
      </c>
      <c r="K26" s="142">
        <v>1733.8898298827121</v>
      </c>
      <c r="L26" s="142">
        <v>1699.2885572978389</v>
      </c>
      <c r="M26" s="142">
        <v>1665.725322890512</v>
      </c>
      <c r="N26" s="142">
        <v>1633.168985515405</v>
      </c>
      <c r="O26" s="142">
        <v>1601.5893382615509</v>
      </c>
      <c r="P26" s="142">
        <v>1570.9570804253119</v>
      </c>
      <c r="Q26" s="142">
        <v>1541.243790324161</v>
      </c>
      <c r="R26" s="142">
        <v>1512.4218989260439</v>
      </c>
      <c r="S26" s="142">
        <v>1484.464664269871</v>
      </c>
      <c r="T26" s="142">
        <v>1457.3461466533829</v>
      </c>
      <c r="U26" s="142">
        <v>1431.04118456539</v>
      </c>
      <c r="V26" s="142">
        <v>1405.5253713400359</v>
      </c>
      <c r="W26" s="142">
        <v>1380.775032511443</v>
      </c>
      <c r="X26" s="142">
        <v>1356.7672038477081</v>
      </c>
      <c r="Y26" s="142">
        <v>1333.479610043885</v>
      </c>
      <c r="Z26" s="142">
        <v>1310.8906440541759</v>
      </c>
      <c r="AA26" s="142">
        <v>1288.9793470441591</v>
      </c>
      <c r="AB26" s="142">
        <v>1267.725388944443</v>
      </c>
    </row>
    <row r="27" spans="1:28" x14ac:dyDescent="0.2">
      <c r="A27" s="143" t="s">
        <v>304</v>
      </c>
      <c r="B27" s="23" t="s">
        <v>303</v>
      </c>
      <c r="C27" s="23" t="s">
        <v>302</v>
      </c>
      <c r="D27" s="142">
        <v>2041.163086138173</v>
      </c>
      <c r="E27" s="142">
        <v>1504.0668729382021</v>
      </c>
      <c r="F27" s="142">
        <v>1424.5474311560949</v>
      </c>
      <c r="G27" s="142">
        <v>1463.920095013857</v>
      </c>
      <c r="H27" s="142">
        <v>1485.9098728482029</v>
      </c>
      <c r="I27" s="142">
        <v>1488.4085831153479</v>
      </c>
      <c r="J27" s="142">
        <v>1489.0958470833291</v>
      </c>
      <c r="K27" s="142">
        <v>1475.260637366747</v>
      </c>
      <c r="L27" s="142">
        <v>1449.1730200218281</v>
      </c>
      <c r="M27" s="142">
        <v>1433.6198976072369</v>
      </c>
      <c r="N27" s="142">
        <v>1422.943354071002</v>
      </c>
      <c r="O27" s="142">
        <v>1422.485512600505</v>
      </c>
      <c r="P27" s="142">
        <v>1407.5988434063979</v>
      </c>
      <c r="Q27" s="142">
        <v>1386.986192804882</v>
      </c>
      <c r="R27" s="142">
        <v>1371.8128097660319</v>
      </c>
      <c r="S27" s="142">
        <v>1356.6683982108359</v>
      </c>
      <c r="T27" s="142">
        <v>1339.851299095626</v>
      </c>
      <c r="U27" s="142">
        <v>1320.394302157338</v>
      </c>
      <c r="V27" s="142">
        <v>1330.4524680431639</v>
      </c>
      <c r="W27" s="142">
        <v>1335.4827726919859</v>
      </c>
      <c r="X27" s="142">
        <v>1334.6885438472859</v>
      </c>
      <c r="Y27" s="142">
        <v>1378.1383803436479</v>
      </c>
      <c r="Z27" s="142">
        <v>1424.580645522243</v>
      </c>
      <c r="AA27" s="142">
        <v>1476.04055328865</v>
      </c>
      <c r="AB27" s="142">
        <v>1522.886929615179</v>
      </c>
    </row>
    <row r="28" spans="1:28" x14ac:dyDescent="0.2">
      <c r="A28" s="143" t="s">
        <v>335</v>
      </c>
      <c r="B28" s="23" t="s">
        <v>279</v>
      </c>
      <c r="C28" s="23" t="s">
        <v>135</v>
      </c>
      <c r="D28" s="142"/>
      <c r="E28" s="142"/>
      <c r="F28" s="142"/>
      <c r="G28" s="142"/>
      <c r="H28" s="142"/>
      <c r="I28" s="142"/>
      <c r="J28" s="142"/>
      <c r="K28" s="142"/>
      <c r="L28" s="142"/>
      <c r="M28" s="142"/>
      <c r="N28" s="142"/>
      <c r="O28" s="142"/>
      <c r="P28" s="142"/>
      <c r="Q28" s="142"/>
      <c r="R28" s="142"/>
      <c r="S28" s="142"/>
      <c r="T28" s="142"/>
      <c r="U28" s="142"/>
      <c r="V28" s="142"/>
      <c r="W28" s="142">
        <v>-1000000</v>
      </c>
      <c r="X28" s="142">
        <v>-1000000</v>
      </c>
      <c r="Y28" s="142">
        <v>-1000000</v>
      </c>
      <c r="Z28" s="142">
        <v>-1000000</v>
      </c>
      <c r="AA28" s="142">
        <v>-1000000</v>
      </c>
      <c r="AB28" s="142">
        <v>-1000000</v>
      </c>
    </row>
    <row r="29" spans="1:28" x14ac:dyDescent="0.2">
      <c r="A29" s="143" t="s">
        <v>301</v>
      </c>
      <c r="B29" s="23" t="s">
        <v>279</v>
      </c>
      <c r="C29" s="23" t="s">
        <v>135</v>
      </c>
      <c r="D29" s="142">
        <v>56</v>
      </c>
      <c r="E29" s="142">
        <v>56</v>
      </c>
      <c r="F29" s="142">
        <v>56</v>
      </c>
      <c r="G29" s="142">
        <v>56</v>
      </c>
      <c r="H29" s="142">
        <v>56</v>
      </c>
      <c r="I29" s="142">
        <v>56</v>
      </c>
      <c r="J29" s="142">
        <v>56</v>
      </c>
      <c r="K29" s="142">
        <v>56</v>
      </c>
      <c r="L29" s="142">
        <v>56</v>
      </c>
      <c r="M29" s="142">
        <v>56</v>
      </c>
      <c r="N29" s="142">
        <v>56</v>
      </c>
      <c r="O29" s="142">
        <v>56</v>
      </c>
      <c r="P29" s="142">
        <v>56</v>
      </c>
      <c r="Q29" s="142">
        <v>56</v>
      </c>
      <c r="R29" s="142">
        <v>56</v>
      </c>
      <c r="S29" s="142">
        <v>56</v>
      </c>
      <c r="T29" s="142">
        <v>56</v>
      </c>
      <c r="U29" s="142">
        <v>56</v>
      </c>
      <c r="V29" s="142">
        <v>56</v>
      </c>
      <c r="W29" s="142">
        <v>56</v>
      </c>
      <c r="X29" s="142">
        <v>56</v>
      </c>
      <c r="Y29" s="142">
        <v>56</v>
      </c>
      <c r="Z29" s="142">
        <v>56</v>
      </c>
      <c r="AA29" s="142">
        <v>56</v>
      </c>
      <c r="AB29" s="142">
        <v>56</v>
      </c>
    </row>
    <row r="30" spans="1:28" x14ac:dyDescent="0.2">
      <c r="A30" s="143" t="s">
        <v>300</v>
      </c>
      <c r="B30" s="23" t="s">
        <v>279</v>
      </c>
      <c r="C30" s="23" t="s">
        <v>135</v>
      </c>
      <c r="D30" s="142">
        <v>31</v>
      </c>
      <c r="E30" s="142">
        <v>31</v>
      </c>
      <c r="F30" s="142">
        <v>31</v>
      </c>
      <c r="G30" s="142">
        <v>31</v>
      </c>
      <c r="H30" s="142">
        <v>31</v>
      </c>
      <c r="I30" s="142">
        <v>31</v>
      </c>
      <c r="J30" s="142">
        <v>31</v>
      </c>
      <c r="K30" s="142">
        <v>31</v>
      </c>
      <c r="L30" s="142">
        <v>31</v>
      </c>
      <c r="M30" s="142">
        <v>31</v>
      </c>
      <c r="N30" s="142">
        <v>31</v>
      </c>
      <c r="O30" s="142">
        <v>31</v>
      </c>
      <c r="P30" s="142">
        <v>31</v>
      </c>
      <c r="Q30" s="142">
        <v>31</v>
      </c>
      <c r="R30" s="142">
        <v>31</v>
      </c>
      <c r="S30" s="142">
        <v>31</v>
      </c>
      <c r="T30" s="142">
        <v>31</v>
      </c>
      <c r="U30" s="142">
        <v>31</v>
      </c>
      <c r="V30" s="142">
        <v>31</v>
      </c>
      <c r="W30" s="142">
        <v>31</v>
      </c>
      <c r="X30" s="142">
        <v>31</v>
      </c>
      <c r="Y30" s="142">
        <v>31</v>
      </c>
      <c r="Z30" s="142">
        <v>31</v>
      </c>
      <c r="AA30" s="142">
        <v>31</v>
      </c>
      <c r="AB30" s="142">
        <v>31</v>
      </c>
    </row>
    <row r="31" spans="1:28" x14ac:dyDescent="0.2">
      <c r="A31" s="143" t="s">
        <v>334</v>
      </c>
      <c r="B31" s="23" t="s">
        <v>279</v>
      </c>
      <c r="C31" s="23" t="s">
        <v>135</v>
      </c>
      <c r="D31" s="142"/>
      <c r="E31" s="142"/>
      <c r="F31" s="142"/>
      <c r="G31" s="142">
        <v>-1000000</v>
      </c>
      <c r="H31" s="142">
        <v>-1000000</v>
      </c>
      <c r="I31" s="142">
        <v>-1000000</v>
      </c>
      <c r="J31" s="142">
        <v>-1000000</v>
      </c>
      <c r="K31" s="142">
        <v>-1000000</v>
      </c>
      <c r="L31" s="142"/>
      <c r="M31" s="142">
        <v>-1000000</v>
      </c>
      <c r="N31" s="142">
        <v>-1000000</v>
      </c>
      <c r="O31" s="142">
        <v>-1000000</v>
      </c>
      <c r="P31" s="142">
        <v>-1000000</v>
      </c>
      <c r="Q31" s="142">
        <v>-1000000</v>
      </c>
      <c r="R31" s="142">
        <v>-1000000</v>
      </c>
      <c r="S31" s="142">
        <v>-1000000</v>
      </c>
      <c r="T31" s="142">
        <v>-1000000</v>
      </c>
      <c r="U31" s="142">
        <v>-1000000</v>
      </c>
      <c r="V31" s="142">
        <v>-1000000</v>
      </c>
      <c r="W31" s="142"/>
      <c r="X31" s="142"/>
      <c r="Y31" s="142"/>
      <c r="Z31" s="142"/>
      <c r="AA31" s="142"/>
      <c r="AB31" s="142"/>
    </row>
    <row r="32" spans="1:28" x14ac:dyDescent="0.2">
      <c r="A32" s="143" t="s">
        <v>299</v>
      </c>
      <c r="B32" s="23" t="s">
        <v>279</v>
      </c>
      <c r="C32" s="23" t="s">
        <v>135</v>
      </c>
      <c r="D32" s="142">
        <v>57.74</v>
      </c>
      <c r="E32" s="142">
        <v>57.74</v>
      </c>
      <c r="F32" s="142">
        <v>57.74</v>
      </c>
      <c r="G32" s="142">
        <v>57.74</v>
      </c>
      <c r="H32" s="142">
        <v>57.74</v>
      </c>
      <c r="I32" s="142">
        <v>57.74</v>
      </c>
      <c r="J32" s="142">
        <v>57.74</v>
      </c>
      <c r="K32" s="142">
        <v>57.74</v>
      </c>
      <c r="L32" s="142">
        <v>57.74</v>
      </c>
      <c r="M32" s="142">
        <v>57.74</v>
      </c>
      <c r="N32" s="142">
        <v>57.74</v>
      </c>
      <c r="O32" s="142">
        <v>57.74</v>
      </c>
      <c r="P32" s="142">
        <v>57.74</v>
      </c>
      <c r="Q32" s="142">
        <v>57.74</v>
      </c>
      <c r="R32" s="142">
        <v>57.74</v>
      </c>
      <c r="S32" s="142">
        <v>57.74</v>
      </c>
      <c r="T32" s="142">
        <v>57.74</v>
      </c>
      <c r="U32" s="142">
        <v>57.74</v>
      </c>
      <c r="V32" s="142">
        <v>57.74</v>
      </c>
      <c r="W32" s="142">
        <v>57.74</v>
      </c>
      <c r="X32" s="142">
        <v>57.74</v>
      </c>
      <c r="Y32" s="142">
        <v>57.74</v>
      </c>
      <c r="Z32" s="142">
        <v>57.74</v>
      </c>
      <c r="AA32" s="142">
        <v>57.74</v>
      </c>
      <c r="AB32" s="142">
        <v>57.74</v>
      </c>
    </row>
    <row r="33" spans="1:28" x14ac:dyDescent="0.2">
      <c r="A33" s="143" t="s">
        <v>298</v>
      </c>
      <c r="B33" s="23" t="s">
        <v>279</v>
      </c>
      <c r="C33" s="23" t="s">
        <v>135</v>
      </c>
      <c r="D33" s="142">
        <v>100.82</v>
      </c>
      <c r="E33" s="142">
        <v>100.82</v>
      </c>
      <c r="F33" s="142">
        <v>100.82</v>
      </c>
      <c r="G33" s="142">
        <v>100.5</v>
      </c>
      <c r="H33" s="142">
        <v>100.5</v>
      </c>
      <c r="I33" s="142">
        <v>100.5</v>
      </c>
      <c r="J33" s="142">
        <v>100.5</v>
      </c>
      <c r="K33" s="142">
        <v>100.5</v>
      </c>
      <c r="L33" s="142">
        <v>100.5</v>
      </c>
      <c r="M33" s="142">
        <v>100.5</v>
      </c>
      <c r="N33" s="142">
        <v>100.5</v>
      </c>
      <c r="O33" s="142">
        <v>100.5</v>
      </c>
      <c r="P33" s="142">
        <v>100.5</v>
      </c>
      <c r="Q33" s="142">
        <v>100.5</v>
      </c>
      <c r="R33" s="142">
        <v>100.5</v>
      </c>
      <c r="S33" s="142">
        <v>100.5</v>
      </c>
      <c r="T33" s="142">
        <v>100.5</v>
      </c>
      <c r="U33" s="142">
        <v>100.5</v>
      </c>
      <c r="V33" s="142">
        <v>100.5</v>
      </c>
      <c r="W33" s="142">
        <v>100.5</v>
      </c>
      <c r="X33" s="142">
        <v>100.5</v>
      </c>
      <c r="Y33" s="142">
        <v>100.5</v>
      </c>
      <c r="Z33" s="142">
        <v>100.5</v>
      </c>
      <c r="AA33" s="142">
        <v>100.5</v>
      </c>
      <c r="AB33" s="142">
        <v>100.5</v>
      </c>
    </row>
    <row r="34" spans="1:28" x14ac:dyDescent="0.2">
      <c r="A34" s="143" t="s">
        <v>297</v>
      </c>
      <c r="B34" s="23" t="s">
        <v>279</v>
      </c>
      <c r="C34" s="23" t="s">
        <v>135</v>
      </c>
      <c r="D34" s="142">
        <v>89.37</v>
      </c>
      <c r="E34" s="142">
        <v>89.15</v>
      </c>
      <c r="F34" s="142">
        <v>87.89</v>
      </c>
      <c r="G34" s="142">
        <v>81.7</v>
      </c>
      <c r="H34" s="142">
        <v>80.17</v>
      </c>
      <c r="I34" s="142">
        <v>78.63</v>
      </c>
      <c r="J34" s="142">
        <v>77.099999999999994</v>
      </c>
      <c r="K34" s="142">
        <v>75.569999999999993</v>
      </c>
      <c r="L34" s="142">
        <v>74.03</v>
      </c>
      <c r="M34" s="142">
        <v>69.27</v>
      </c>
      <c r="N34" s="142">
        <v>64.510000000000005</v>
      </c>
      <c r="O34" s="142">
        <v>59.75</v>
      </c>
      <c r="P34" s="142">
        <v>54.99</v>
      </c>
      <c r="Q34" s="142">
        <v>50.23</v>
      </c>
      <c r="R34" s="142">
        <v>45.47</v>
      </c>
      <c r="S34" s="142">
        <v>40.71</v>
      </c>
      <c r="T34" s="142">
        <v>35.950000000000003</v>
      </c>
      <c r="U34" s="142">
        <v>31.19</v>
      </c>
      <c r="V34" s="142">
        <v>26.44</v>
      </c>
      <c r="W34" s="142">
        <v>23.26</v>
      </c>
      <c r="X34" s="142">
        <v>20.09</v>
      </c>
      <c r="Y34" s="142">
        <v>16.920000000000002</v>
      </c>
      <c r="Z34" s="142">
        <v>13.74</v>
      </c>
      <c r="AA34" s="142">
        <v>10.57</v>
      </c>
      <c r="AB34" s="142">
        <v>10.57</v>
      </c>
    </row>
    <row r="35" spans="1:28" x14ac:dyDescent="0.2">
      <c r="A35" s="143" t="s">
        <v>296</v>
      </c>
      <c r="B35" s="23" t="s">
        <v>279</v>
      </c>
      <c r="C35" s="23" t="s">
        <v>135</v>
      </c>
      <c r="D35" s="142">
        <v>-293</v>
      </c>
      <c r="E35" s="142">
        <v>-293</v>
      </c>
      <c r="F35" s="142">
        <v>-293</v>
      </c>
      <c r="G35" s="142">
        <v>-293</v>
      </c>
      <c r="H35" s="142">
        <v>-293</v>
      </c>
      <c r="I35" s="142">
        <v>-293</v>
      </c>
      <c r="J35" s="142">
        <v>-293</v>
      </c>
      <c r="K35" s="142">
        <v>-293</v>
      </c>
      <c r="L35" s="142">
        <v>-293</v>
      </c>
      <c r="M35" s="142">
        <v>-293</v>
      </c>
      <c r="N35" s="142">
        <v>-293</v>
      </c>
      <c r="O35" s="142">
        <v>-293</v>
      </c>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v>-440</v>
      </c>
      <c r="I36" s="142">
        <v>-440</v>
      </c>
      <c r="J36" s="142">
        <v>-440</v>
      </c>
      <c r="K36" s="142">
        <v>-440</v>
      </c>
      <c r="L36" s="142">
        <v>-440</v>
      </c>
      <c r="M36" s="142">
        <v>-440</v>
      </c>
      <c r="N36" s="142">
        <v>-440</v>
      </c>
      <c r="O36" s="142">
        <v>-440</v>
      </c>
      <c r="P36" s="142">
        <v>-440</v>
      </c>
      <c r="Q36" s="142">
        <v>-440</v>
      </c>
      <c r="R36" s="142">
        <v>-440</v>
      </c>
      <c r="S36" s="142">
        <v>-440</v>
      </c>
      <c r="T36" s="142">
        <v>-440</v>
      </c>
      <c r="U36" s="142">
        <v>-440</v>
      </c>
      <c r="V36" s="142">
        <v>-440</v>
      </c>
      <c r="W36" s="142"/>
      <c r="X36" s="142"/>
      <c r="Y36" s="142"/>
      <c r="Z36" s="142"/>
      <c r="AA36" s="142"/>
      <c r="AB36" s="142"/>
    </row>
    <row r="37" spans="1:28" x14ac:dyDescent="0.2">
      <c r="A37" s="143" t="s">
        <v>294</v>
      </c>
      <c r="B37" s="23" t="s">
        <v>279</v>
      </c>
      <c r="C37" s="23" t="s">
        <v>135</v>
      </c>
      <c r="D37" s="142">
        <v>76.73</v>
      </c>
      <c r="E37" s="142">
        <v>81</v>
      </c>
      <c r="F37" s="142">
        <v>84.7</v>
      </c>
      <c r="G37" s="142">
        <v>0</v>
      </c>
      <c r="H37" s="142">
        <v>0</v>
      </c>
      <c r="I37" s="142">
        <v>0</v>
      </c>
      <c r="J37" s="142">
        <v>0</v>
      </c>
      <c r="K37" s="142">
        <v>0</v>
      </c>
      <c r="L37" s="142">
        <v>0</v>
      </c>
      <c r="M37" s="142">
        <v>0</v>
      </c>
      <c r="N37" s="142">
        <v>0</v>
      </c>
      <c r="O37" s="142">
        <v>0</v>
      </c>
      <c r="P37" s="142">
        <v>0</v>
      </c>
      <c r="Q37" s="142">
        <v>0</v>
      </c>
      <c r="R37" s="142">
        <v>0</v>
      </c>
      <c r="S37" s="142">
        <v>0</v>
      </c>
      <c r="T37" s="142">
        <v>0</v>
      </c>
      <c r="U37" s="142">
        <v>0</v>
      </c>
      <c r="V37" s="142">
        <v>0</v>
      </c>
      <c r="W37" s="142">
        <v>0</v>
      </c>
      <c r="X37" s="142">
        <v>0</v>
      </c>
      <c r="Y37" s="142">
        <v>0</v>
      </c>
      <c r="Z37" s="142">
        <v>0</v>
      </c>
      <c r="AA37" s="142">
        <v>0</v>
      </c>
      <c r="AB37" s="142">
        <v>0</v>
      </c>
    </row>
    <row r="38" spans="1:28" x14ac:dyDescent="0.2">
      <c r="A38" s="143" t="s">
        <v>293</v>
      </c>
      <c r="B38" s="23" t="s">
        <v>279</v>
      </c>
      <c r="C38" s="23" t="s">
        <v>135</v>
      </c>
      <c r="D38" s="142"/>
      <c r="E38" s="142"/>
      <c r="F38" s="142"/>
      <c r="G38" s="142">
        <v>-440</v>
      </c>
      <c r="H38" s="142">
        <v>-440</v>
      </c>
      <c r="I38" s="142">
        <v>-440</v>
      </c>
      <c r="J38" s="142">
        <v>-440</v>
      </c>
      <c r="K38" s="142">
        <v>-440</v>
      </c>
      <c r="L38" s="142">
        <v>-440</v>
      </c>
      <c r="M38" s="142">
        <v>-440</v>
      </c>
      <c r="N38" s="142">
        <v>-440</v>
      </c>
      <c r="O38" s="142">
        <v>-440</v>
      </c>
      <c r="P38" s="142">
        <v>-440</v>
      </c>
      <c r="Q38" s="142">
        <v>-440</v>
      </c>
      <c r="R38" s="142">
        <v>-440</v>
      </c>
      <c r="S38" s="142">
        <v>-440</v>
      </c>
      <c r="T38" s="142">
        <v>-440</v>
      </c>
      <c r="U38" s="142">
        <v>-440</v>
      </c>
      <c r="V38" s="142">
        <v>-440</v>
      </c>
      <c r="W38" s="142">
        <v>-440</v>
      </c>
      <c r="X38" s="142">
        <v>-440</v>
      </c>
      <c r="Y38" s="142">
        <v>-440</v>
      </c>
      <c r="Z38" s="142">
        <v>-440</v>
      </c>
      <c r="AA38" s="142">
        <v>-440</v>
      </c>
      <c r="AB38" s="142">
        <v>-440</v>
      </c>
    </row>
    <row r="39" spans="1:28" x14ac:dyDescent="0.2">
      <c r="A39" s="143" t="s">
        <v>292</v>
      </c>
      <c r="B39" s="23" t="s">
        <v>279</v>
      </c>
      <c r="C39" s="23" t="s">
        <v>135</v>
      </c>
      <c r="D39" s="142">
        <v>76.73</v>
      </c>
      <c r="E39" s="142">
        <v>81</v>
      </c>
      <c r="F39" s="142">
        <v>84.7</v>
      </c>
      <c r="G39" s="142">
        <v>0</v>
      </c>
      <c r="H39" s="142">
        <v>0</v>
      </c>
      <c r="I39" s="142">
        <v>0</v>
      </c>
      <c r="J39" s="142">
        <v>0</v>
      </c>
      <c r="K39" s="142">
        <v>0</v>
      </c>
      <c r="L39" s="142">
        <v>0</v>
      </c>
      <c r="M39" s="142">
        <v>0</v>
      </c>
      <c r="N39" s="142">
        <v>0</v>
      </c>
      <c r="O39" s="142">
        <v>0</v>
      </c>
      <c r="P39" s="142">
        <v>0</v>
      </c>
      <c r="Q39" s="142">
        <v>0</v>
      </c>
      <c r="R39" s="142">
        <v>0</v>
      </c>
      <c r="S39" s="142">
        <v>0</v>
      </c>
      <c r="T39" s="142">
        <v>0</v>
      </c>
      <c r="U39" s="142">
        <v>0</v>
      </c>
      <c r="V39" s="142">
        <v>0</v>
      </c>
      <c r="W39" s="142">
        <v>0</v>
      </c>
      <c r="X39" s="142">
        <v>0</v>
      </c>
      <c r="Y39" s="142">
        <v>0</v>
      </c>
      <c r="Z39" s="142">
        <v>0</v>
      </c>
      <c r="AA39" s="142">
        <v>0</v>
      </c>
      <c r="AB39" s="142">
        <v>0</v>
      </c>
    </row>
    <row r="40" spans="1:28" x14ac:dyDescent="0.2">
      <c r="A40" s="143" t="s">
        <v>291</v>
      </c>
      <c r="B40" s="23" t="s">
        <v>279</v>
      </c>
      <c r="C40" s="23" t="s">
        <v>135</v>
      </c>
      <c r="D40" s="142">
        <v>66</v>
      </c>
      <c r="E40" s="142">
        <v>59</v>
      </c>
      <c r="F40" s="142">
        <v>59</v>
      </c>
      <c r="G40" s="142">
        <v>35</v>
      </c>
      <c r="H40" s="142">
        <v>35</v>
      </c>
      <c r="I40" s="142">
        <v>35</v>
      </c>
      <c r="J40" s="142">
        <v>35</v>
      </c>
      <c r="K40" s="142">
        <v>35</v>
      </c>
      <c r="L40" s="142">
        <v>35</v>
      </c>
      <c r="M40" s="142">
        <v>35</v>
      </c>
      <c r="N40" s="142">
        <v>35</v>
      </c>
      <c r="O40" s="142">
        <v>35</v>
      </c>
      <c r="P40" s="142">
        <v>35</v>
      </c>
      <c r="Q40" s="142">
        <v>35</v>
      </c>
      <c r="R40" s="142">
        <v>35</v>
      </c>
      <c r="S40" s="142">
        <v>35</v>
      </c>
      <c r="T40" s="142">
        <v>35</v>
      </c>
      <c r="U40" s="142">
        <v>35</v>
      </c>
      <c r="V40" s="142">
        <v>35</v>
      </c>
      <c r="W40" s="142">
        <v>35</v>
      </c>
      <c r="X40" s="142">
        <v>35</v>
      </c>
      <c r="Y40" s="142">
        <v>35</v>
      </c>
      <c r="Z40" s="142">
        <v>35</v>
      </c>
      <c r="AA40" s="142">
        <v>35</v>
      </c>
      <c r="AB40" s="142">
        <v>35</v>
      </c>
    </row>
    <row r="41" spans="1:28" x14ac:dyDescent="0.2">
      <c r="A41" s="143" t="s">
        <v>290</v>
      </c>
      <c r="B41" s="23" t="s">
        <v>279</v>
      </c>
      <c r="C41" s="23" t="s">
        <v>135</v>
      </c>
      <c r="D41" s="142">
        <v>66</v>
      </c>
      <c r="E41" s="142">
        <v>59</v>
      </c>
      <c r="F41" s="142">
        <v>59</v>
      </c>
      <c r="G41" s="142">
        <v>35</v>
      </c>
      <c r="H41" s="142">
        <v>35</v>
      </c>
      <c r="I41" s="142">
        <v>35</v>
      </c>
      <c r="J41" s="142">
        <v>35</v>
      </c>
      <c r="K41" s="142">
        <v>35</v>
      </c>
      <c r="L41" s="142">
        <v>35</v>
      </c>
      <c r="M41" s="142">
        <v>35</v>
      </c>
      <c r="N41" s="142">
        <v>35</v>
      </c>
      <c r="O41" s="142">
        <v>35</v>
      </c>
      <c r="P41" s="142">
        <v>35</v>
      </c>
      <c r="Q41" s="142">
        <v>35</v>
      </c>
      <c r="R41" s="142">
        <v>35</v>
      </c>
      <c r="S41" s="142">
        <v>35</v>
      </c>
      <c r="T41" s="142">
        <v>35</v>
      </c>
      <c r="U41" s="142">
        <v>35</v>
      </c>
      <c r="V41" s="142">
        <v>35</v>
      </c>
      <c r="W41" s="142">
        <v>35</v>
      </c>
      <c r="X41" s="142">
        <v>35</v>
      </c>
      <c r="Y41" s="142">
        <v>35</v>
      </c>
      <c r="Z41" s="142">
        <v>35</v>
      </c>
      <c r="AA41" s="142">
        <v>52</v>
      </c>
      <c r="AB41" s="142">
        <v>52</v>
      </c>
    </row>
    <row r="42" spans="1:28" x14ac:dyDescent="0.2">
      <c r="A42" s="143" t="s">
        <v>289</v>
      </c>
      <c r="B42" s="23" t="s">
        <v>279</v>
      </c>
      <c r="C42" s="23" t="s">
        <v>135</v>
      </c>
      <c r="D42" s="142"/>
      <c r="E42" s="142"/>
      <c r="F42" s="142"/>
      <c r="G42" s="142"/>
      <c r="H42" s="142"/>
      <c r="I42" s="142"/>
      <c r="J42" s="142"/>
      <c r="K42" s="142"/>
      <c r="L42" s="142"/>
      <c r="M42" s="142"/>
      <c r="N42" s="142"/>
      <c r="O42" s="142">
        <v>10.51</v>
      </c>
      <c r="P42" s="142">
        <v>10.51</v>
      </c>
      <c r="Q42" s="142">
        <v>10.51</v>
      </c>
      <c r="R42" s="142">
        <v>10.51</v>
      </c>
      <c r="S42" s="142">
        <v>10.51</v>
      </c>
      <c r="T42" s="142">
        <v>10.51</v>
      </c>
      <c r="U42" s="142">
        <v>10.51</v>
      </c>
      <c r="V42" s="142">
        <v>10.51</v>
      </c>
      <c r="W42" s="142">
        <v>10.51</v>
      </c>
      <c r="X42" s="142">
        <v>10.51</v>
      </c>
      <c r="Y42" s="142">
        <v>10.51</v>
      </c>
      <c r="Z42" s="142">
        <v>10.51</v>
      </c>
      <c r="AA42" s="142">
        <v>10.51</v>
      </c>
      <c r="AB42" s="142">
        <v>10.51</v>
      </c>
    </row>
    <row r="43" spans="1:28" x14ac:dyDescent="0.2">
      <c r="A43" s="143" t="s">
        <v>288</v>
      </c>
      <c r="B43" s="23" t="s">
        <v>279</v>
      </c>
      <c r="C43" s="23" t="s">
        <v>135</v>
      </c>
      <c r="D43" s="142"/>
      <c r="E43" s="142"/>
      <c r="F43" s="142"/>
      <c r="G43" s="142">
        <v>-353</v>
      </c>
      <c r="H43" s="142">
        <v>-353</v>
      </c>
      <c r="I43" s="142">
        <v>-353</v>
      </c>
      <c r="J43" s="142">
        <v>-353</v>
      </c>
      <c r="K43" s="142">
        <v>-353</v>
      </c>
      <c r="L43" s="142">
        <v>-353</v>
      </c>
      <c r="M43" s="142">
        <v>-353</v>
      </c>
      <c r="N43" s="142">
        <v>-353</v>
      </c>
      <c r="O43" s="142">
        <v>-353</v>
      </c>
      <c r="P43" s="142">
        <v>-353</v>
      </c>
      <c r="Q43" s="142">
        <v>-353</v>
      </c>
      <c r="R43" s="142">
        <v>-353</v>
      </c>
      <c r="S43" s="142">
        <v>-353</v>
      </c>
      <c r="T43" s="142">
        <v>-353</v>
      </c>
      <c r="U43" s="142">
        <v>-353</v>
      </c>
      <c r="V43" s="142">
        <v>-353</v>
      </c>
      <c r="W43" s="142">
        <v>-353</v>
      </c>
      <c r="X43" s="142">
        <v>-353</v>
      </c>
      <c r="Y43" s="142">
        <v>-353</v>
      </c>
      <c r="Z43" s="142">
        <v>-353</v>
      </c>
      <c r="AA43" s="142">
        <v>-353</v>
      </c>
      <c r="AB43" s="142">
        <v>-353</v>
      </c>
    </row>
    <row r="44" spans="1:28" x14ac:dyDescent="0.2">
      <c r="A44" s="143" t="s">
        <v>286</v>
      </c>
      <c r="B44" s="23" t="s">
        <v>279</v>
      </c>
      <c r="C44" s="23" t="s">
        <v>135</v>
      </c>
      <c r="D44" s="142"/>
      <c r="E44" s="142">
        <v>99</v>
      </c>
      <c r="F44" s="142">
        <v>99</v>
      </c>
      <c r="G44" s="142"/>
      <c r="H44" s="142"/>
      <c r="I44" s="142"/>
      <c r="J44" s="142"/>
      <c r="K44" s="142"/>
      <c r="L44" s="142"/>
      <c r="M44" s="142"/>
      <c r="N44" s="142"/>
      <c r="O44" s="142"/>
      <c r="P44" s="142"/>
      <c r="Q44" s="142"/>
      <c r="R44" s="142"/>
      <c r="S44" s="142"/>
      <c r="T44" s="142"/>
      <c r="U44" s="142"/>
      <c r="V44" s="142"/>
      <c r="W44" s="142"/>
      <c r="X44" s="142">
        <v>99</v>
      </c>
      <c r="Y44" s="142">
        <v>99</v>
      </c>
      <c r="Z44" s="142">
        <v>99</v>
      </c>
      <c r="AA44" s="142">
        <v>99</v>
      </c>
      <c r="AB44" s="142">
        <v>99</v>
      </c>
    </row>
    <row r="45" spans="1:28" x14ac:dyDescent="0.2">
      <c r="A45" s="143" t="s">
        <v>333</v>
      </c>
      <c r="B45" s="23" t="s">
        <v>279</v>
      </c>
      <c r="C45" s="23" t="s">
        <v>135</v>
      </c>
      <c r="D45" s="142"/>
      <c r="E45" s="142"/>
      <c r="F45" s="142"/>
      <c r="G45" s="142"/>
      <c r="H45" s="142"/>
      <c r="I45" s="142"/>
      <c r="J45" s="142"/>
      <c r="K45" s="142"/>
      <c r="L45" s="142"/>
      <c r="M45" s="142"/>
      <c r="N45" s="142">
        <v>10.51</v>
      </c>
      <c r="O45" s="142">
        <v>10.51</v>
      </c>
      <c r="P45" s="142">
        <v>10.51</v>
      </c>
      <c r="Q45" s="142">
        <v>10.51</v>
      </c>
      <c r="R45" s="142">
        <v>10.51</v>
      </c>
      <c r="S45" s="142">
        <v>10.51</v>
      </c>
      <c r="T45" s="142">
        <v>10.51</v>
      </c>
      <c r="U45" s="142">
        <v>10.51</v>
      </c>
      <c r="V45" s="142">
        <v>10.51</v>
      </c>
      <c r="W45" s="142">
        <v>10.51</v>
      </c>
      <c r="X45" s="142">
        <v>10.51</v>
      </c>
      <c r="Y45" s="142">
        <v>10.51</v>
      </c>
      <c r="Z45" s="142">
        <v>10.51</v>
      </c>
      <c r="AA45" s="142"/>
      <c r="AB45" s="142"/>
    </row>
    <row r="46" spans="1:28" x14ac:dyDescent="0.2">
      <c r="A46" s="143" t="s">
        <v>285</v>
      </c>
      <c r="B46" s="23" t="s">
        <v>279</v>
      </c>
      <c r="C46" s="23" t="s">
        <v>135</v>
      </c>
      <c r="D46" s="142"/>
      <c r="E46" s="142"/>
      <c r="F46" s="142"/>
      <c r="G46" s="142">
        <v>-353</v>
      </c>
      <c r="H46" s="142">
        <v>-353</v>
      </c>
      <c r="I46" s="142">
        <v>-353</v>
      </c>
      <c r="J46" s="142">
        <v>-353</v>
      </c>
      <c r="K46" s="142">
        <v>-353</v>
      </c>
      <c r="L46" s="142">
        <v>-353</v>
      </c>
      <c r="M46" s="142">
        <v>-353</v>
      </c>
      <c r="N46" s="142">
        <v>-353</v>
      </c>
      <c r="O46" s="142">
        <v>-353</v>
      </c>
      <c r="P46" s="142">
        <v>-353</v>
      </c>
      <c r="Q46" s="142">
        <v>-353</v>
      </c>
      <c r="R46" s="142">
        <v>-353</v>
      </c>
      <c r="S46" s="142">
        <v>-353</v>
      </c>
      <c r="T46" s="142">
        <v>-353</v>
      </c>
      <c r="U46" s="142">
        <v>-353</v>
      </c>
      <c r="V46" s="142">
        <v>-353</v>
      </c>
      <c r="W46" s="142">
        <v>-353</v>
      </c>
      <c r="X46" s="142">
        <v>-353</v>
      </c>
      <c r="Y46" s="142">
        <v>-353</v>
      </c>
      <c r="Z46" s="142">
        <v>-353</v>
      </c>
      <c r="AA46" s="142">
        <v>-353</v>
      </c>
      <c r="AB46" s="142">
        <v>-353</v>
      </c>
    </row>
    <row r="47" spans="1:28" x14ac:dyDescent="0.2">
      <c r="A47" s="143" t="s">
        <v>283</v>
      </c>
      <c r="B47" s="23" t="s">
        <v>279</v>
      </c>
      <c r="C47" s="23" t="s">
        <v>135</v>
      </c>
      <c r="D47" s="142">
        <v>99</v>
      </c>
      <c r="E47" s="142">
        <v>99</v>
      </c>
      <c r="F47" s="142">
        <v>99</v>
      </c>
      <c r="G47" s="142"/>
      <c r="H47" s="142"/>
      <c r="I47" s="142"/>
      <c r="J47" s="142"/>
      <c r="K47" s="142"/>
      <c r="L47" s="142"/>
      <c r="M47" s="142"/>
      <c r="N47" s="142"/>
      <c r="O47" s="142"/>
      <c r="P47" s="142"/>
      <c r="Q47" s="142"/>
      <c r="R47" s="142"/>
      <c r="S47" s="142"/>
      <c r="T47" s="142"/>
      <c r="U47" s="142"/>
      <c r="V47" s="142"/>
      <c r="W47" s="142"/>
      <c r="X47" s="142"/>
      <c r="Y47" s="142">
        <v>99</v>
      </c>
      <c r="Z47" s="142">
        <v>99</v>
      </c>
      <c r="AA47" s="142">
        <v>99</v>
      </c>
      <c r="AB47" s="142">
        <v>99</v>
      </c>
    </row>
    <row r="48" spans="1:28" x14ac:dyDescent="0.2">
      <c r="A48" s="143" t="s">
        <v>282</v>
      </c>
      <c r="B48" s="23" t="s">
        <v>279</v>
      </c>
      <c r="C48" s="23" t="s">
        <v>135</v>
      </c>
      <c r="D48" s="142">
        <v>45</v>
      </c>
      <c r="E48" s="142">
        <v>45</v>
      </c>
      <c r="F48" s="142">
        <v>45</v>
      </c>
      <c r="G48" s="142">
        <v>45</v>
      </c>
      <c r="H48" s="142">
        <v>45</v>
      </c>
      <c r="I48" s="142">
        <v>45</v>
      </c>
      <c r="J48" s="142">
        <v>45</v>
      </c>
      <c r="K48" s="142">
        <v>45</v>
      </c>
      <c r="L48" s="142">
        <v>45</v>
      </c>
      <c r="M48" s="142">
        <v>45</v>
      </c>
      <c r="N48" s="142">
        <v>45</v>
      </c>
      <c r="O48" s="142">
        <v>45</v>
      </c>
      <c r="P48" s="142">
        <v>45</v>
      </c>
      <c r="Q48" s="142">
        <v>45</v>
      </c>
      <c r="R48" s="142">
        <v>45</v>
      </c>
      <c r="S48" s="142">
        <v>45</v>
      </c>
      <c r="T48" s="142">
        <v>45</v>
      </c>
      <c r="U48" s="142">
        <v>45</v>
      </c>
      <c r="V48" s="142">
        <v>45</v>
      </c>
      <c r="W48" s="142">
        <v>45</v>
      </c>
      <c r="X48" s="142">
        <v>45</v>
      </c>
      <c r="Y48" s="142">
        <v>45</v>
      </c>
      <c r="Z48" s="142">
        <v>45</v>
      </c>
      <c r="AA48" s="142">
        <v>45</v>
      </c>
      <c r="AB48" s="142">
        <v>45</v>
      </c>
    </row>
    <row r="49" spans="1:28" x14ac:dyDescent="0.2">
      <c r="A49" s="143" t="s">
        <v>281</v>
      </c>
      <c r="B49" s="23" t="s">
        <v>279</v>
      </c>
      <c r="C49" s="23" t="s">
        <v>135</v>
      </c>
      <c r="D49" s="142">
        <v>43.29</v>
      </c>
      <c r="E49" s="142">
        <v>41.13</v>
      </c>
      <c r="F49" s="142">
        <v>41.28</v>
      </c>
      <c r="G49" s="142">
        <v>41.45</v>
      </c>
      <c r="H49" s="142">
        <v>41.61</v>
      </c>
      <c r="I49" s="142">
        <v>41.77</v>
      </c>
      <c r="J49" s="142">
        <v>41.94</v>
      </c>
      <c r="K49" s="142">
        <v>42.11</v>
      </c>
      <c r="L49" s="142">
        <v>42.28</v>
      </c>
      <c r="M49" s="142">
        <v>42.45</v>
      </c>
      <c r="N49" s="142">
        <v>42.63</v>
      </c>
      <c r="O49" s="142">
        <v>42.8</v>
      </c>
      <c r="P49" s="142">
        <v>42.98</v>
      </c>
      <c r="Q49" s="142">
        <v>43.16</v>
      </c>
      <c r="R49" s="142">
        <v>43.34</v>
      </c>
      <c r="S49" s="142">
        <v>43.52</v>
      </c>
      <c r="T49" s="142">
        <v>43.7</v>
      </c>
      <c r="U49" s="142">
        <v>43.88</v>
      </c>
      <c r="V49" s="142">
        <v>44.07</v>
      </c>
      <c r="W49" s="142">
        <v>44.25</v>
      </c>
      <c r="X49" s="142">
        <v>44.44</v>
      </c>
      <c r="Y49" s="142">
        <v>44.62</v>
      </c>
      <c r="Z49" s="142">
        <v>44.81</v>
      </c>
      <c r="AA49" s="142">
        <v>45</v>
      </c>
      <c r="AB49" s="142">
        <v>45.19</v>
      </c>
    </row>
    <row r="50" spans="1:28" x14ac:dyDescent="0.2">
      <c r="A50" s="143" t="s">
        <v>280</v>
      </c>
      <c r="B50" s="23" t="s">
        <v>279</v>
      </c>
      <c r="C50" s="23" t="s">
        <v>135</v>
      </c>
      <c r="D50" s="142">
        <v>100.45</v>
      </c>
      <c r="E50" s="142">
        <v>100.45</v>
      </c>
      <c r="F50" s="142">
        <v>100.45</v>
      </c>
      <c r="G50" s="142">
        <v>105.8</v>
      </c>
      <c r="H50" s="142">
        <v>105.8</v>
      </c>
      <c r="I50" s="142">
        <v>105.8</v>
      </c>
      <c r="J50" s="142">
        <v>105.8</v>
      </c>
      <c r="K50" s="142">
        <v>105.8</v>
      </c>
      <c r="L50" s="142">
        <v>105.8</v>
      </c>
      <c r="M50" s="142">
        <v>105.8</v>
      </c>
      <c r="N50" s="142">
        <v>105.8</v>
      </c>
      <c r="O50" s="142">
        <v>105.8</v>
      </c>
      <c r="P50" s="142">
        <v>105.8</v>
      </c>
      <c r="Q50" s="142">
        <v>105.8</v>
      </c>
      <c r="R50" s="142">
        <v>105.8</v>
      </c>
      <c r="S50" s="142">
        <v>105.8</v>
      </c>
      <c r="T50" s="142">
        <v>105.8</v>
      </c>
      <c r="U50" s="142">
        <v>105.8</v>
      </c>
      <c r="V50" s="142">
        <v>105.8</v>
      </c>
      <c r="W50" s="142">
        <v>105.8</v>
      </c>
      <c r="X50" s="142">
        <v>105.8</v>
      </c>
      <c r="Y50" s="142">
        <v>105.8</v>
      </c>
      <c r="Z50" s="142">
        <v>105.8</v>
      </c>
      <c r="AA50" s="142">
        <v>105.8</v>
      </c>
      <c r="AB50" s="142">
        <v>105.8</v>
      </c>
    </row>
    <row r="51" spans="1:28" x14ac:dyDescent="0.2">
      <c r="A51" s="143" t="s">
        <v>278</v>
      </c>
      <c r="B51" s="23" t="s">
        <v>278</v>
      </c>
      <c r="C51" s="23" t="s">
        <v>277</v>
      </c>
      <c r="D51" s="142">
        <v>0</v>
      </c>
      <c r="E51" s="142">
        <v>0</v>
      </c>
      <c r="F51" s="142">
        <v>0</v>
      </c>
      <c r="G51" s="142">
        <v>220</v>
      </c>
      <c r="H51" s="142">
        <v>221</v>
      </c>
      <c r="I51" s="142">
        <v>221</v>
      </c>
      <c r="J51" s="142">
        <v>221</v>
      </c>
      <c r="K51" s="142">
        <v>221</v>
      </c>
      <c r="L51" s="142">
        <v>138</v>
      </c>
      <c r="M51" s="142">
        <v>221</v>
      </c>
      <c r="N51" s="142">
        <v>221</v>
      </c>
      <c r="O51" s="142">
        <v>221</v>
      </c>
      <c r="P51" s="142">
        <v>221</v>
      </c>
      <c r="Q51" s="142">
        <v>221</v>
      </c>
      <c r="R51" s="142">
        <v>221</v>
      </c>
      <c r="S51" s="142">
        <v>221</v>
      </c>
      <c r="T51" s="142">
        <v>221</v>
      </c>
      <c r="U51" s="142">
        <v>221</v>
      </c>
      <c r="V51" s="142">
        <v>221</v>
      </c>
      <c r="W51" s="142">
        <v>217</v>
      </c>
      <c r="X51" s="142">
        <v>184</v>
      </c>
      <c r="Y51" s="142">
        <v>156</v>
      </c>
      <c r="Z51" s="142">
        <v>130</v>
      </c>
      <c r="AA51" s="142">
        <v>106</v>
      </c>
      <c r="AB51" s="142">
        <v>106</v>
      </c>
    </row>
    <row r="52" spans="1:28" x14ac:dyDescent="0.2">
      <c r="A52" s="143" t="s">
        <v>276</v>
      </c>
      <c r="B52" s="23" t="s">
        <v>8</v>
      </c>
      <c r="C52" s="23" t="s">
        <v>246</v>
      </c>
      <c r="D52" s="142">
        <v>0</v>
      </c>
      <c r="E52" s="142">
        <v>0</v>
      </c>
      <c r="F52" s="142">
        <v>0</v>
      </c>
      <c r="G52" s="142">
        <v>7231792</v>
      </c>
      <c r="H52" s="142">
        <v>6768771</v>
      </c>
      <c r="I52" s="142">
        <v>4681359</v>
      </c>
      <c r="J52" s="142">
        <v>2849811</v>
      </c>
      <c r="K52" s="142">
        <v>1089741</v>
      </c>
      <c r="L52" s="142">
        <v>0</v>
      </c>
      <c r="M52" s="142">
        <v>1866477</v>
      </c>
      <c r="N52" s="142">
        <v>5199095</v>
      </c>
      <c r="O52" s="142">
        <v>8470929</v>
      </c>
      <c r="P52" s="142">
        <v>11309615</v>
      </c>
      <c r="Q52" s="142">
        <v>13840576</v>
      </c>
      <c r="R52" s="142">
        <v>16729385</v>
      </c>
      <c r="S52" s="142">
        <v>19845443</v>
      </c>
      <c r="T52" s="142">
        <v>23377925</v>
      </c>
      <c r="U52" s="142">
        <v>27337183</v>
      </c>
      <c r="V52" s="142">
        <v>32238883</v>
      </c>
      <c r="W52" s="142">
        <v>0</v>
      </c>
      <c r="X52" s="142">
        <v>0</v>
      </c>
      <c r="Y52" s="142">
        <v>0</v>
      </c>
      <c r="Z52" s="142">
        <v>0</v>
      </c>
      <c r="AA52" s="142">
        <v>0</v>
      </c>
      <c r="AB52" s="142">
        <v>0</v>
      </c>
    </row>
    <row r="53" spans="1:28" x14ac:dyDescent="0.2">
      <c r="A53" s="143" t="s">
        <v>275</v>
      </c>
      <c r="B53" s="23" t="s">
        <v>8</v>
      </c>
      <c r="C53" s="23" t="s">
        <v>246</v>
      </c>
      <c r="D53" s="142">
        <v>2849858</v>
      </c>
      <c r="E53" s="142">
        <v>3569822</v>
      </c>
      <c r="F53" s="142">
        <v>3442669</v>
      </c>
      <c r="G53" s="142">
        <v>5016170</v>
      </c>
      <c r="H53" s="142">
        <v>4726402</v>
      </c>
      <c r="I53" s="142">
        <v>4429805</v>
      </c>
      <c r="J53" s="142">
        <v>4139015</v>
      </c>
      <c r="K53" s="142">
        <v>3854984</v>
      </c>
      <c r="L53" s="142">
        <v>3577315</v>
      </c>
      <c r="M53" s="142">
        <v>3002827</v>
      </c>
      <c r="N53" s="142">
        <v>2458372</v>
      </c>
      <c r="O53" s="142">
        <v>1944033</v>
      </c>
      <c r="P53" s="142">
        <v>1463615</v>
      </c>
      <c r="Q53" s="142">
        <v>1019119</v>
      </c>
      <c r="R53" s="142">
        <v>612568</v>
      </c>
      <c r="S53" s="142">
        <v>242200</v>
      </c>
      <c r="T53" s="142">
        <v>-94307</v>
      </c>
      <c r="U53" s="142">
        <v>-399803</v>
      </c>
      <c r="V53" s="142">
        <v>-677006</v>
      </c>
      <c r="W53" s="142">
        <v>-835006</v>
      </c>
      <c r="X53" s="142">
        <v>-979028</v>
      </c>
      <c r="Y53" s="142">
        <v>-1111150</v>
      </c>
      <c r="Z53" s="142">
        <v>-1232931</v>
      </c>
      <c r="AA53" s="142">
        <v>-1611377</v>
      </c>
      <c r="AB53" s="142">
        <v>-1571367</v>
      </c>
    </row>
    <row r="54" spans="1:28" x14ac:dyDescent="0.2">
      <c r="A54" s="143" t="s">
        <v>274</v>
      </c>
      <c r="B54" s="23" t="s">
        <v>8</v>
      </c>
      <c r="C54" s="23" t="s">
        <v>246</v>
      </c>
      <c r="D54" s="142">
        <v>0</v>
      </c>
      <c r="E54" s="142">
        <v>0</v>
      </c>
      <c r="F54" s="142">
        <v>0</v>
      </c>
      <c r="G54" s="142">
        <v>0</v>
      </c>
      <c r="H54" s="142">
        <v>0</v>
      </c>
      <c r="I54" s="142">
        <v>0</v>
      </c>
      <c r="J54" s="142">
        <v>0</v>
      </c>
      <c r="K54" s="142">
        <v>0</v>
      </c>
      <c r="L54" s="142">
        <v>0</v>
      </c>
      <c r="M54" s="142">
        <v>0</v>
      </c>
      <c r="N54" s="142">
        <v>0</v>
      </c>
      <c r="O54" s="142">
        <v>0</v>
      </c>
      <c r="P54" s="142">
        <v>0</v>
      </c>
      <c r="Q54" s="142">
        <v>0</v>
      </c>
      <c r="R54" s="142">
        <v>0</v>
      </c>
      <c r="S54" s="142">
        <v>0</v>
      </c>
      <c r="T54" s="142">
        <v>0</v>
      </c>
      <c r="U54" s="142">
        <v>0</v>
      </c>
      <c r="V54" s="142">
        <v>0</v>
      </c>
      <c r="W54" s="142">
        <v>34336129</v>
      </c>
      <c r="X54" s="142">
        <v>37939472</v>
      </c>
      <c r="Y54" s="142">
        <v>42239194</v>
      </c>
      <c r="Z54" s="142">
        <v>47790748</v>
      </c>
      <c r="AA54" s="142">
        <v>54125620</v>
      </c>
      <c r="AB54" s="142">
        <v>52833939</v>
      </c>
    </row>
    <row r="55" spans="1:28" x14ac:dyDescent="0.2">
      <c r="A55" s="143" t="s">
        <v>273</v>
      </c>
      <c r="B55" s="23" t="s">
        <v>8</v>
      </c>
      <c r="C55" s="23" t="s">
        <v>246</v>
      </c>
      <c r="D55" s="142">
        <v>-2755731</v>
      </c>
      <c r="E55" s="142">
        <v>-2285446</v>
      </c>
      <c r="F55" s="142">
        <v>-2405979</v>
      </c>
      <c r="G55" s="142">
        <v>-4743616</v>
      </c>
      <c r="H55" s="142">
        <v>-5121453</v>
      </c>
      <c r="I55" s="142">
        <v>-5437164</v>
      </c>
      <c r="J55" s="142">
        <v>-5746914</v>
      </c>
      <c r="K55" s="142">
        <v>-5997905</v>
      </c>
      <c r="L55" s="142">
        <v>-6190845</v>
      </c>
      <c r="M55" s="142">
        <v>-7041998</v>
      </c>
      <c r="N55" s="142">
        <v>-7900316</v>
      </c>
      <c r="O55" s="142">
        <v>-8808243</v>
      </c>
      <c r="P55" s="142">
        <v>-9617003</v>
      </c>
      <c r="Q55" s="142">
        <v>-10363921</v>
      </c>
      <c r="R55" s="142">
        <v>-11128577</v>
      </c>
      <c r="S55" s="142">
        <v>-11874063</v>
      </c>
      <c r="T55" s="142">
        <v>-12584452</v>
      </c>
      <c r="U55" s="142">
        <v>-13246829</v>
      </c>
      <c r="V55" s="142">
        <v>-14198864</v>
      </c>
      <c r="W55" s="142">
        <v>-14822328</v>
      </c>
      <c r="X55" s="142">
        <v>-15382953</v>
      </c>
      <c r="Y55" s="142">
        <v>-16471712</v>
      </c>
      <c r="Z55" s="142">
        <v>-17634589</v>
      </c>
      <c r="AA55" s="142">
        <v>-18901348</v>
      </c>
      <c r="AB55" s="142">
        <v>-19501236</v>
      </c>
    </row>
    <row r="56" spans="1:28" x14ac:dyDescent="0.2">
      <c r="A56" s="143" t="s">
        <v>272</v>
      </c>
      <c r="B56" s="23" t="s">
        <v>8</v>
      </c>
      <c r="C56" s="23" t="s">
        <v>246</v>
      </c>
      <c r="D56" s="142">
        <v>0</v>
      </c>
      <c r="E56" s="142">
        <v>0</v>
      </c>
      <c r="F56" s="142">
        <v>0</v>
      </c>
      <c r="G56" s="142">
        <v>0</v>
      </c>
      <c r="H56" s="142">
        <v>0</v>
      </c>
      <c r="I56" s="142">
        <v>0</v>
      </c>
      <c r="J56" s="142">
        <v>0</v>
      </c>
      <c r="K56" s="142">
        <v>0</v>
      </c>
      <c r="L56" s="142">
        <v>0</v>
      </c>
      <c r="M56" s="142">
        <v>0</v>
      </c>
      <c r="N56" s="142">
        <v>0</v>
      </c>
      <c r="O56" s="142">
        <v>0</v>
      </c>
      <c r="P56" s="142">
        <v>0</v>
      </c>
      <c r="Q56" s="142">
        <v>0</v>
      </c>
      <c r="R56" s="142">
        <v>0</v>
      </c>
      <c r="S56" s="142">
        <v>0</v>
      </c>
      <c r="T56" s="142">
        <v>0</v>
      </c>
      <c r="U56" s="142">
        <v>0</v>
      </c>
      <c r="V56" s="142">
        <v>0</v>
      </c>
      <c r="W56" s="142">
        <v>0</v>
      </c>
      <c r="X56" s="142">
        <v>0</v>
      </c>
      <c r="Y56" s="142">
        <v>0</v>
      </c>
      <c r="Z56" s="142">
        <v>0</v>
      </c>
      <c r="AA56" s="142">
        <v>0</v>
      </c>
      <c r="AB56" s="142">
        <v>0</v>
      </c>
    </row>
    <row r="57" spans="1:28" x14ac:dyDescent="0.2">
      <c r="A57" s="143" t="s">
        <v>271</v>
      </c>
      <c r="B57" s="23" t="s">
        <v>8</v>
      </c>
      <c r="C57" s="23" t="s">
        <v>246</v>
      </c>
      <c r="D57" s="142">
        <v>-16770170</v>
      </c>
      <c r="E57" s="142">
        <v>-18147930</v>
      </c>
      <c r="F57" s="142">
        <v>-19168677</v>
      </c>
      <c r="G57" s="142">
        <v>-32766283</v>
      </c>
      <c r="H57" s="142">
        <v>-33768975</v>
      </c>
      <c r="I57" s="142">
        <v>-34523180</v>
      </c>
      <c r="J57" s="142">
        <v>-35115999</v>
      </c>
      <c r="K57" s="142">
        <v>-35547635</v>
      </c>
      <c r="L57" s="142">
        <v>-35804319</v>
      </c>
      <c r="M57" s="142">
        <v>-39209586</v>
      </c>
      <c r="N57" s="142">
        <v>-42119753</v>
      </c>
      <c r="O57" s="142">
        <v>-44474424</v>
      </c>
      <c r="P57" s="142">
        <v>-46294478</v>
      </c>
      <c r="Q57" s="142">
        <v>-47600591</v>
      </c>
      <c r="R57" s="142">
        <v>-48525986</v>
      </c>
      <c r="S57" s="142">
        <v>-49121225</v>
      </c>
      <c r="T57" s="142">
        <v>-49442157</v>
      </c>
      <c r="U57" s="142">
        <v>-49552469</v>
      </c>
      <c r="V57" s="142">
        <v>-49470944</v>
      </c>
      <c r="W57" s="142">
        <v>-48334854</v>
      </c>
      <c r="X57" s="142">
        <v>-47209665</v>
      </c>
      <c r="Y57" s="142">
        <v>-46125543</v>
      </c>
      <c r="Z57" s="142">
        <v>-45084055</v>
      </c>
      <c r="AA57" s="142">
        <v>-44107634</v>
      </c>
      <c r="AB57" s="142">
        <v>-42200075</v>
      </c>
    </row>
    <row r="58" spans="1:28" x14ac:dyDescent="0.2">
      <c r="A58" s="143" t="s">
        <v>270</v>
      </c>
      <c r="B58" s="23" t="s">
        <v>8</v>
      </c>
      <c r="C58" s="23" t="s">
        <v>246</v>
      </c>
      <c r="D58" s="142">
        <v>0</v>
      </c>
      <c r="E58" s="142">
        <v>0</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0</v>
      </c>
      <c r="X58" s="142">
        <v>0</v>
      </c>
      <c r="Y58" s="142">
        <v>0</v>
      </c>
      <c r="Z58" s="142">
        <v>0</v>
      </c>
      <c r="AA58" s="142">
        <v>0</v>
      </c>
      <c r="AB58" s="142">
        <v>0</v>
      </c>
    </row>
    <row r="59" spans="1:28" x14ac:dyDescent="0.2">
      <c r="A59" s="143" t="s">
        <v>269</v>
      </c>
      <c r="B59" s="23" t="s">
        <v>8</v>
      </c>
      <c r="C59" s="23" t="s">
        <v>246</v>
      </c>
      <c r="D59" s="142">
        <v>62671</v>
      </c>
      <c r="E59" s="142">
        <v>62671</v>
      </c>
      <c r="F59" s="142">
        <v>62671</v>
      </c>
      <c r="G59" s="142">
        <v>62671</v>
      </c>
      <c r="H59" s="142">
        <v>62671</v>
      </c>
      <c r="I59" s="142">
        <v>62671</v>
      </c>
      <c r="J59" s="142">
        <v>62671</v>
      </c>
      <c r="K59" s="142">
        <v>62671</v>
      </c>
      <c r="L59" s="142">
        <v>62671</v>
      </c>
      <c r="M59" s="142">
        <v>62671</v>
      </c>
      <c r="N59" s="142">
        <v>62671</v>
      </c>
      <c r="O59" s="142">
        <v>62671</v>
      </c>
      <c r="P59" s="142">
        <v>62671</v>
      </c>
      <c r="Q59" s="142">
        <v>62671</v>
      </c>
      <c r="R59" s="142">
        <v>62671</v>
      </c>
      <c r="S59" s="142">
        <v>62671</v>
      </c>
      <c r="T59" s="142">
        <v>62671</v>
      </c>
      <c r="U59" s="142">
        <v>62671</v>
      </c>
      <c r="V59" s="142">
        <v>62671</v>
      </c>
      <c r="W59" s="142">
        <v>62671</v>
      </c>
      <c r="X59" s="142">
        <v>62671</v>
      </c>
      <c r="Y59" s="142">
        <v>62671</v>
      </c>
      <c r="Z59" s="142">
        <v>62671</v>
      </c>
      <c r="AA59" s="142">
        <v>62671</v>
      </c>
      <c r="AB59" s="142">
        <v>62671</v>
      </c>
    </row>
    <row r="60" spans="1:28" x14ac:dyDescent="0.2">
      <c r="A60" s="143" t="s">
        <v>268</v>
      </c>
      <c r="B60" s="23" t="s">
        <v>8</v>
      </c>
      <c r="C60" s="23" t="s">
        <v>246</v>
      </c>
      <c r="D60" s="142">
        <v>0</v>
      </c>
      <c r="E60" s="142">
        <v>0</v>
      </c>
      <c r="F60" s="142">
        <v>0</v>
      </c>
      <c r="G60" s="142">
        <v>3914592</v>
      </c>
      <c r="H60" s="142">
        <v>3999718</v>
      </c>
      <c r="I60" s="142">
        <v>3970036</v>
      </c>
      <c r="J60" s="142">
        <v>3940353</v>
      </c>
      <c r="K60" s="142">
        <v>3910671</v>
      </c>
      <c r="L60" s="142">
        <v>2301069</v>
      </c>
      <c r="M60" s="142">
        <v>4164977</v>
      </c>
      <c r="N60" s="142">
        <v>3865553</v>
      </c>
      <c r="O60" s="142">
        <v>3660157</v>
      </c>
      <c r="P60" s="142">
        <v>3512670</v>
      </c>
      <c r="Q60" s="142">
        <v>3420590</v>
      </c>
      <c r="R60" s="142">
        <v>3328511</v>
      </c>
      <c r="S60" s="142">
        <v>3236431</v>
      </c>
      <c r="T60" s="142">
        <v>3144351</v>
      </c>
      <c r="U60" s="142">
        <v>3052272</v>
      </c>
      <c r="V60" s="142">
        <v>2960239</v>
      </c>
      <c r="W60" s="142">
        <v>2806831</v>
      </c>
      <c r="X60" s="142">
        <v>2748501</v>
      </c>
      <c r="Y60" s="142">
        <v>2690170</v>
      </c>
      <c r="Z60" s="142">
        <v>1581053</v>
      </c>
      <c r="AA60" s="142">
        <v>928802</v>
      </c>
      <c r="AB60" s="142">
        <v>557281</v>
      </c>
    </row>
    <row r="61" spans="1:28" x14ac:dyDescent="0.2">
      <c r="A61" s="143" t="s">
        <v>267</v>
      </c>
      <c r="B61" s="23" t="s">
        <v>8</v>
      </c>
      <c r="C61" s="23" t="s">
        <v>246</v>
      </c>
      <c r="D61" s="142">
        <v>2795485</v>
      </c>
      <c r="E61" s="142">
        <v>3370301</v>
      </c>
      <c r="F61" s="142">
        <v>4498497</v>
      </c>
      <c r="G61" s="142">
        <v>4091688</v>
      </c>
      <c r="H61" s="142">
        <v>5509695</v>
      </c>
      <c r="I61" s="142">
        <v>7827116</v>
      </c>
      <c r="J61" s="142">
        <v>10272461</v>
      </c>
      <c r="K61" s="142">
        <v>13148771</v>
      </c>
      <c r="L61" s="142">
        <v>17062011</v>
      </c>
      <c r="M61" s="142">
        <v>18915548</v>
      </c>
      <c r="N61" s="142">
        <v>21425345</v>
      </c>
      <c r="O61" s="142">
        <v>23509123</v>
      </c>
      <c r="P61" s="142">
        <v>25294207</v>
      </c>
      <c r="Q61" s="142">
        <v>26657205</v>
      </c>
      <c r="R61" s="142">
        <v>27274271</v>
      </c>
      <c r="S61" s="142">
        <v>27271009</v>
      </c>
      <c r="T61" s="142">
        <v>26566573</v>
      </c>
      <c r="U61" s="142">
        <v>25180099</v>
      </c>
      <c r="V61" s="142">
        <v>22977246</v>
      </c>
      <c r="W61" s="142">
        <v>21676273</v>
      </c>
      <c r="X61" s="142">
        <v>19909280</v>
      </c>
      <c r="Y61" s="142">
        <v>17617499</v>
      </c>
      <c r="Z61" s="142">
        <v>15063627</v>
      </c>
      <c r="AA61" s="142">
        <v>12097014</v>
      </c>
      <c r="AB61" s="142">
        <v>12615460</v>
      </c>
    </row>
    <row r="62" spans="1:28" x14ac:dyDescent="0.2">
      <c r="A62" s="143" t="s">
        <v>266</v>
      </c>
      <c r="B62" s="23" t="s">
        <v>8</v>
      </c>
      <c r="C62" s="23" t="s">
        <v>246</v>
      </c>
      <c r="D62" s="142">
        <v>37166</v>
      </c>
      <c r="E62" s="142">
        <v>48556</v>
      </c>
      <c r="F62" s="142">
        <v>62665</v>
      </c>
      <c r="G62" s="142">
        <v>81892</v>
      </c>
      <c r="H62" s="142">
        <v>106212</v>
      </c>
      <c r="I62" s="142">
        <v>134374</v>
      </c>
      <c r="J62" s="142">
        <v>166378</v>
      </c>
      <c r="K62" s="142">
        <v>202225</v>
      </c>
      <c r="L62" s="142">
        <v>247236</v>
      </c>
      <c r="M62" s="142">
        <v>247236</v>
      </c>
      <c r="N62" s="142">
        <v>247236</v>
      </c>
      <c r="O62" s="142">
        <v>247236</v>
      </c>
      <c r="P62" s="142">
        <v>247236</v>
      </c>
      <c r="Q62" s="142">
        <v>247236</v>
      </c>
      <c r="R62" s="142">
        <v>247236</v>
      </c>
      <c r="S62" s="142">
        <v>247236</v>
      </c>
      <c r="T62" s="142">
        <v>247236</v>
      </c>
      <c r="U62" s="142">
        <v>247236</v>
      </c>
      <c r="V62" s="142">
        <v>247236</v>
      </c>
      <c r="W62" s="142">
        <v>247236</v>
      </c>
      <c r="X62" s="142">
        <v>247236</v>
      </c>
      <c r="Y62" s="142">
        <v>247236</v>
      </c>
      <c r="Z62" s="142">
        <v>247236</v>
      </c>
      <c r="AA62" s="142">
        <v>247236</v>
      </c>
      <c r="AB62" s="142">
        <v>247236</v>
      </c>
    </row>
    <row r="63" spans="1:28" x14ac:dyDescent="0.2">
      <c r="A63" s="143" t="s">
        <v>265</v>
      </c>
      <c r="B63" s="23" t="s">
        <v>8</v>
      </c>
      <c r="C63" s="23" t="s">
        <v>246</v>
      </c>
      <c r="D63" s="142">
        <v>248771</v>
      </c>
      <c r="E63" s="142">
        <v>255779</v>
      </c>
      <c r="F63" s="142">
        <v>260853</v>
      </c>
      <c r="G63" s="142">
        <v>833442</v>
      </c>
      <c r="H63" s="142">
        <v>833442</v>
      </c>
      <c r="I63" s="142">
        <v>833442</v>
      </c>
      <c r="J63" s="142">
        <v>833442</v>
      </c>
      <c r="K63" s="142">
        <v>833442</v>
      </c>
      <c r="L63" s="142">
        <v>833442</v>
      </c>
      <c r="M63" s="142">
        <v>833442</v>
      </c>
      <c r="N63" s="142">
        <v>833442</v>
      </c>
      <c r="O63" s="142">
        <v>833442</v>
      </c>
      <c r="P63" s="142">
        <v>833442</v>
      </c>
      <c r="Q63" s="142">
        <v>833442</v>
      </c>
      <c r="R63" s="142">
        <v>833442</v>
      </c>
      <c r="S63" s="142">
        <v>833442</v>
      </c>
      <c r="T63" s="142">
        <v>833442</v>
      </c>
      <c r="U63" s="142">
        <v>833442</v>
      </c>
      <c r="V63" s="142">
        <v>833442</v>
      </c>
      <c r="W63" s="142">
        <v>833442</v>
      </c>
      <c r="X63" s="142">
        <v>833442</v>
      </c>
      <c r="Y63" s="142">
        <v>833442</v>
      </c>
      <c r="Z63" s="142">
        <v>833442</v>
      </c>
      <c r="AA63" s="142">
        <v>833442</v>
      </c>
      <c r="AB63" s="142">
        <v>833442</v>
      </c>
    </row>
    <row r="64" spans="1:28" x14ac:dyDescent="0.2">
      <c r="A64" s="143" t="s">
        <v>264</v>
      </c>
      <c r="B64" s="23" t="s">
        <v>8</v>
      </c>
      <c r="C64" s="23" t="s">
        <v>246</v>
      </c>
      <c r="D64" s="142">
        <v>1505626</v>
      </c>
      <c r="E64" s="142">
        <v>1882033</v>
      </c>
      <c r="F64" s="142">
        <v>754664</v>
      </c>
      <c r="G64" s="142">
        <v>174459</v>
      </c>
      <c r="H64" s="142">
        <v>223375</v>
      </c>
      <c r="I64" s="142">
        <v>284061</v>
      </c>
      <c r="J64" s="142">
        <v>337888</v>
      </c>
      <c r="K64" s="142">
        <v>403677</v>
      </c>
      <c r="L64" s="142">
        <v>495921</v>
      </c>
      <c r="M64" s="142">
        <v>577105</v>
      </c>
      <c r="N64" s="142">
        <v>644871</v>
      </c>
      <c r="O64" s="142">
        <v>692975</v>
      </c>
      <c r="P64" s="142">
        <v>728475</v>
      </c>
      <c r="Q64" s="142">
        <v>746491</v>
      </c>
      <c r="R64" s="142">
        <v>744927</v>
      </c>
      <c r="S64" s="142">
        <v>725653</v>
      </c>
      <c r="T64" s="142">
        <v>683581</v>
      </c>
      <c r="U64" s="142">
        <v>631693</v>
      </c>
      <c r="V64" s="142">
        <v>569309</v>
      </c>
      <c r="W64" s="142">
        <v>528403</v>
      </c>
      <c r="X64" s="142">
        <v>473658</v>
      </c>
      <c r="Y64" s="142">
        <v>413080</v>
      </c>
      <c r="Z64" s="142">
        <v>343728</v>
      </c>
      <c r="AA64" s="142">
        <v>270177</v>
      </c>
      <c r="AB64" s="142">
        <v>275627</v>
      </c>
    </row>
    <row r="65" spans="1:28" x14ac:dyDescent="0.2">
      <c r="A65" s="143" t="s">
        <v>263</v>
      </c>
      <c r="B65" s="23" t="s">
        <v>8</v>
      </c>
      <c r="C65" s="23" t="s">
        <v>246</v>
      </c>
      <c r="D65" s="142">
        <v>0</v>
      </c>
      <c r="E65" s="142">
        <v>0</v>
      </c>
      <c r="F65" s="142">
        <v>0</v>
      </c>
      <c r="G65" s="142">
        <v>0</v>
      </c>
      <c r="H65" s="142">
        <v>0</v>
      </c>
      <c r="I65" s="142">
        <v>0</v>
      </c>
      <c r="J65" s="142">
        <v>0</v>
      </c>
      <c r="K65" s="142">
        <v>0</v>
      </c>
      <c r="L65" s="142">
        <v>0</v>
      </c>
      <c r="M65" s="142">
        <v>0</v>
      </c>
      <c r="N65" s="142">
        <v>126442</v>
      </c>
      <c r="O65" s="142">
        <v>268164</v>
      </c>
      <c r="P65" s="142">
        <v>374636</v>
      </c>
      <c r="Q65" s="142">
        <v>617724</v>
      </c>
      <c r="R65" s="142">
        <v>822259</v>
      </c>
      <c r="S65" s="142">
        <v>962768</v>
      </c>
      <c r="T65" s="142">
        <v>1020786</v>
      </c>
      <c r="U65" s="142">
        <v>1008678</v>
      </c>
      <c r="V65" s="142">
        <v>966515</v>
      </c>
      <c r="W65" s="142">
        <v>944086</v>
      </c>
      <c r="X65" s="142">
        <v>467008</v>
      </c>
      <c r="Y65" s="142">
        <v>220539</v>
      </c>
      <c r="Z65" s="142">
        <v>96524</v>
      </c>
      <c r="AA65" s="142">
        <v>22964</v>
      </c>
      <c r="AB65" s="142">
        <v>30574</v>
      </c>
    </row>
    <row r="66" spans="1:28" x14ac:dyDescent="0.2">
      <c r="A66" s="143" t="s">
        <v>262</v>
      </c>
      <c r="B66" s="23" t="s">
        <v>8</v>
      </c>
      <c r="C66" s="23" t="s">
        <v>246</v>
      </c>
      <c r="D66" s="142">
        <v>0</v>
      </c>
      <c r="E66" s="142">
        <v>0</v>
      </c>
      <c r="F66" s="142">
        <v>0</v>
      </c>
      <c r="G66" s="142">
        <v>223870</v>
      </c>
      <c r="H66" s="142">
        <v>438360</v>
      </c>
      <c r="I66" s="142">
        <v>841963</v>
      </c>
      <c r="J66" s="142">
        <v>1503216</v>
      </c>
      <c r="K66" s="142">
        <v>2387844</v>
      </c>
      <c r="L66" s="142">
        <v>3466857</v>
      </c>
      <c r="M66" s="142">
        <v>4563963</v>
      </c>
      <c r="N66" s="142">
        <v>5153406</v>
      </c>
      <c r="O66" s="142">
        <v>5462504</v>
      </c>
      <c r="P66" s="142">
        <v>5976208</v>
      </c>
      <c r="Q66" s="142">
        <v>5852058</v>
      </c>
      <c r="R66" s="142">
        <v>5696939</v>
      </c>
      <c r="S66" s="142">
        <v>5559277</v>
      </c>
      <c r="T66" s="142">
        <v>5450649</v>
      </c>
      <c r="U66" s="142">
        <v>5355712</v>
      </c>
      <c r="V66" s="142">
        <v>5212691</v>
      </c>
      <c r="W66" s="142">
        <v>5122393</v>
      </c>
      <c r="X66" s="142">
        <v>5073536</v>
      </c>
      <c r="Y66" s="142">
        <v>4982785</v>
      </c>
      <c r="Z66" s="142">
        <v>4899965</v>
      </c>
      <c r="AA66" s="142">
        <v>4374694</v>
      </c>
      <c r="AB66" s="142">
        <v>4382089</v>
      </c>
    </row>
    <row r="67" spans="1:28" x14ac:dyDescent="0.2">
      <c r="A67" s="143" t="s">
        <v>260</v>
      </c>
      <c r="B67" s="23" t="s">
        <v>8</v>
      </c>
      <c r="C67" s="23" t="s">
        <v>246</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259</v>
      </c>
      <c r="B68" s="23" t="s">
        <v>8</v>
      </c>
      <c r="C68" s="23" t="s">
        <v>246</v>
      </c>
      <c r="D68" s="142">
        <v>16205</v>
      </c>
      <c r="E68" s="142">
        <v>19616</v>
      </c>
      <c r="F68" s="142">
        <v>29293</v>
      </c>
      <c r="G68" s="142">
        <v>0</v>
      </c>
      <c r="H68" s="142">
        <v>0</v>
      </c>
      <c r="I68" s="142">
        <v>0</v>
      </c>
      <c r="J68" s="142">
        <v>0</v>
      </c>
      <c r="K68" s="142">
        <v>0</v>
      </c>
      <c r="L68" s="142">
        <v>0</v>
      </c>
      <c r="M68" s="142">
        <v>0</v>
      </c>
      <c r="N68" s="142">
        <v>0</v>
      </c>
      <c r="O68" s="142">
        <v>0</v>
      </c>
      <c r="P68" s="142">
        <v>0</v>
      </c>
      <c r="Q68" s="142">
        <v>0</v>
      </c>
      <c r="R68" s="142">
        <v>0</v>
      </c>
      <c r="S68" s="142">
        <v>0</v>
      </c>
      <c r="T68" s="142">
        <v>0</v>
      </c>
      <c r="U68" s="142">
        <v>0</v>
      </c>
      <c r="V68" s="142">
        <v>0</v>
      </c>
      <c r="W68" s="142">
        <v>0</v>
      </c>
      <c r="X68" s="142">
        <v>-836591</v>
      </c>
      <c r="Y68" s="142">
        <v>-1450693</v>
      </c>
      <c r="Z68" s="142">
        <v>-1997593</v>
      </c>
      <c r="AA68" s="142">
        <v>-2671838</v>
      </c>
      <c r="AB68" s="142">
        <v>-2775306</v>
      </c>
    </row>
    <row r="69" spans="1:28" x14ac:dyDescent="0.2">
      <c r="A69" s="143" t="s">
        <v>258</v>
      </c>
      <c r="B69" s="23" t="s">
        <v>8</v>
      </c>
      <c r="C69" s="23" t="s">
        <v>246</v>
      </c>
      <c r="D69" s="142">
        <v>-3200</v>
      </c>
      <c r="E69" s="142">
        <v>-3200</v>
      </c>
      <c r="F69" s="142">
        <v>-3200</v>
      </c>
      <c r="G69" s="142">
        <v>-3200</v>
      </c>
      <c r="H69" s="142">
        <v>-3200</v>
      </c>
      <c r="I69" s="142">
        <v>-3200</v>
      </c>
      <c r="J69" s="142">
        <v>-3200</v>
      </c>
      <c r="K69" s="142">
        <v>-3200</v>
      </c>
      <c r="L69" s="142">
        <v>-3200</v>
      </c>
      <c r="M69" s="142">
        <v>-3200</v>
      </c>
      <c r="N69" s="142">
        <v>-3200</v>
      </c>
      <c r="O69" s="142">
        <v>-3200</v>
      </c>
      <c r="P69" s="142">
        <v>-3200</v>
      </c>
      <c r="Q69" s="142">
        <v>-3200</v>
      </c>
      <c r="R69" s="142">
        <v>-3200</v>
      </c>
      <c r="S69" s="142">
        <v>-3200</v>
      </c>
      <c r="T69" s="142">
        <v>-3200</v>
      </c>
      <c r="U69" s="142">
        <v>-3200</v>
      </c>
      <c r="V69" s="142">
        <v>-3200</v>
      </c>
      <c r="W69" s="142">
        <v>-3200</v>
      </c>
      <c r="X69" s="142">
        <v>-3200</v>
      </c>
      <c r="Y69" s="142">
        <v>-3200</v>
      </c>
      <c r="Z69" s="142">
        <v>-3200</v>
      </c>
      <c r="AA69" s="142">
        <v>-3200</v>
      </c>
      <c r="AB69" s="142">
        <v>-3200</v>
      </c>
    </row>
    <row r="70" spans="1:28" x14ac:dyDescent="0.2">
      <c r="A70" s="143" t="s">
        <v>257</v>
      </c>
      <c r="B70" s="23" t="s">
        <v>8</v>
      </c>
      <c r="C70" s="23" t="s">
        <v>246</v>
      </c>
      <c r="D70" s="142">
        <v>968402</v>
      </c>
      <c r="E70" s="142">
        <v>1070138</v>
      </c>
      <c r="F70" s="142">
        <v>1129496</v>
      </c>
      <c r="G70" s="142">
        <v>1616423</v>
      </c>
      <c r="H70" s="142">
        <v>1744357</v>
      </c>
      <c r="I70" s="142">
        <v>1854460</v>
      </c>
      <c r="J70" s="142">
        <v>1961981</v>
      </c>
      <c r="K70" s="142">
        <v>2029637</v>
      </c>
      <c r="L70" s="142">
        <v>2128383</v>
      </c>
      <c r="M70" s="142">
        <v>1125564</v>
      </c>
      <c r="N70" s="142">
        <v>1190463</v>
      </c>
      <c r="O70" s="142">
        <v>1238604</v>
      </c>
      <c r="P70" s="142">
        <v>1270766</v>
      </c>
      <c r="Q70" s="142">
        <v>1290805</v>
      </c>
      <c r="R70" s="142">
        <v>1302114</v>
      </c>
      <c r="S70" s="142">
        <v>1285568</v>
      </c>
      <c r="T70" s="142">
        <v>1253657</v>
      </c>
      <c r="U70" s="142">
        <v>1225880</v>
      </c>
      <c r="V70" s="142">
        <v>0</v>
      </c>
      <c r="W70" s="142">
        <v>0</v>
      </c>
      <c r="X70" s="142">
        <v>0</v>
      </c>
      <c r="Y70" s="142">
        <v>0</v>
      </c>
      <c r="Z70" s="142">
        <v>0</v>
      </c>
      <c r="AA70" s="142">
        <v>0</v>
      </c>
      <c r="AB70" s="142">
        <v>0</v>
      </c>
    </row>
    <row r="71" spans="1:28" x14ac:dyDescent="0.2">
      <c r="A71" s="143" t="s">
        <v>256</v>
      </c>
      <c r="B71" s="23" t="s">
        <v>8</v>
      </c>
      <c r="C71" s="23" t="s">
        <v>246</v>
      </c>
      <c r="D71" s="142">
        <v>0</v>
      </c>
      <c r="E71" s="142">
        <v>0</v>
      </c>
      <c r="F71" s="142">
        <v>0</v>
      </c>
      <c r="G71" s="142">
        <v>0</v>
      </c>
      <c r="H71" s="142">
        <v>0</v>
      </c>
      <c r="I71" s="142">
        <v>0</v>
      </c>
      <c r="J71" s="142">
        <v>0</v>
      </c>
      <c r="K71" s="142">
        <v>0</v>
      </c>
      <c r="L71" s="142">
        <v>0</v>
      </c>
      <c r="M71" s="142">
        <v>1125564</v>
      </c>
      <c r="N71" s="142">
        <v>1190463</v>
      </c>
      <c r="O71" s="142">
        <v>1238604</v>
      </c>
      <c r="P71" s="142">
        <v>1270766</v>
      </c>
      <c r="Q71" s="142">
        <v>1290805</v>
      </c>
      <c r="R71" s="142">
        <v>1302114</v>
      </c>
      <c r="S71" s="142">
        <v>1285568</v>
      </c>
      <c r="T71" s="142">
        <v>1253657</v>
      </c>
      <c r="U71" s="142">
        <v>1225880</v>
      </c>
      <c r="V71" s="142">
        <v>2441032</v>
      </c>
      <c r="W71" s="142">
        <v>2343886</v>
      </c>
      <c r="X71" s="142">
        <v>2308508</v>
      </c>
      <c r="Y71" s="142">
        <v>2231449</v>
      </c>
      <c r="Z71" s="142">
        <v>2160322</v>
      </c>
      <c r="AA71" s="142">
        <v>2203968</v>
      </c>
      <c r="AB71" s="142">
        <v>2058284</v>
      </c>
    </row>
    <row r="72" spans="1:28" x14ac:dyDescent="0.2">
      <c r="A72" s="143" t="s">
        <v>255</v>
      </c>
      <c r="B72" s="23" t="s">
        <v>8</v>
      </c>
      <c r="C72" s="23" t="s">
        <v>246</v>
      </c>
      <c r="D72" s="142">
        <v>357288</v>
      </c>
      <c r="E72" s="142">
        <v>374080</v>
      </c>
      <c r="F72" s="142">
        <v>392410</v>
      </c>
      <c r="G72" s="142">
        <v>422233</v>
      </c>
      <c r="H72" s="142">
        <v>436589</v>
      </c>
      <c r="I72" s="142">
        <v>453180</v>
      </c>
      <c r="J72" s="142">
        <v>471760</v>
      </c>
      <c r="K72" s="142">
        <v>492517</v>
      </c>
      <c r="L72" s="142">
        <v>515666</v>
      </c>
      <c r="M72" s="142">
        <v>555372</v>
      </c>
      <c r="N72" s="142">
        <v>600357</v>
      </c>
      <c r="O72" s="142">
        <v>600357</v>
      </c>
      <c r="P72" s="142">
        <v>600357</v>
      </c>
      <c r="Q72" s="142">
        <v>600357</v>
      </c>
      <c r="R72" s="142">
        <v>600357</v>
      </c>
      <c r="S72" s="142">
        <v>600357</v>
      </c>
      <c r="T72" s="142">
        <v>600357</v>
      </c>
      <c r="U72" s="142">
        <v>600357</v>
      </c>
      <c r="V72" s="142">
        <v>600357</v>
      </c>
      <c r="W72" s="142">
        <v>600357</v>
      </c>
      <c r="X72" s="142">
        <v>600357</v>
      </c>
      <c r="Y72" s="142">
        <v>600357</v>
      </c>
      <c r="Z72" s="142">
        <v>600357</v>
      </c>
      <c r="AA72" s="142">
        <v>600357</v>
      </c>
      <c r="AB72" s="142">
        <v>600357</v>
      </c>
    </row>
    <row r="73" spans="1:28" x14ac:dyDescent="0.2">
      <c r="A73" s="143" t="s">
        <v>254</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253</v>
      </c>
      <c r="B74" s="23" t="s">
        <v>8</v>
      </c>
      <c r="C74" s="23" t="s">
        <v>246</v>
      </c>
      <c r="D74" s="142">
        <v>28000</v>
      </c>
      <c r="E74" s="142">
        <v>28000</v>
      </c>
      <c r="F74" s="142">
        <v>28000</v>
      </c>
      <c r="G74" s="142">
        <v>28000</v>
      </c>
      <c r="H74" s="142">
        <v>28000</v>
      </c>
      <c r="I74" s="142">
        <v>28000</v>
      </c>
      <c r="J74" s="142">
        <v>28000</v>
      </c>
      <c r="K74" s="142">
        <v>28000</v>
      </c>
      <c r="L74" s="142">
        <v>28000</v>
      </c>
      <c r="M74" s="142">
        <v>28000</v>
      </c>
      <c r="N74" s="142">
        <v>28000</v>
      </c>
      <c r="O74" s="142">
        <v>28000</v>
      </c>
      <c r="P74" s="142">
        <v>28000</v>
      </c>
      <c r="Q74" s="142">
        <v>28000</v>
      </c>
      <c r="R74" s="142">
        <v>28000</v>
      </c>
      <c r="S74" s="142">
        <v>28000</v>
      </c>
      <c r="T74" s="142">
        <v>28000</v>
      </c>
      <c r="U74" s="142">
        <v>28000</v>
      </c>
      <c r="V74" s="142">
        <v>0</v>
      </c>
      <c r="W74" s="142">
        <v>0</v>
      </c>
      <c r="X74" s="142">
        <v>0</v>
      </c>
      <c r="Y74" s="142">
        <v>0</v>
      </c>
      <c r="Z74" s="142">
        <v>0</v>
      </c>
      <c r="AA74" s="142">
        <v>0</v>
      </c>
      <c r="AB74" s="142">
        <v>0</v>
      </c>
    </row>
    <row r="75" spans="1:28" x14ac:dyDescent="0.2">
      <c r="A75" s="143" t="s">
        <v>252</v>
      </c>
      <c r="B75" s="23" t="s">
        <v>8</v>
      </c>
      <c r="C75" s="23" t="s">
        <v>246</v>
      </c>
      <c r="D75" s="142">
        <v>1454800</v>
      </c>
      <c r="E75" s="142">
        <v>619026</v>
      </c>
      <c r="F75" s="142">
        <v>745956</v>
      </c>
      <c r="G75" s="142">
        <v>972747</v>
      </c>
      <c r="H75" s="142">
        <v>2203100</v>
      </c>
      <c r="I75" s="142">
        <v>1982599</v>
      </c>
      <c r="J75" s="142">
        <v>2558995</v>
      </c>
      <c r="K75" s="142">
        <v>1482362</v>
      </c>
      <c r="L75" s="142">
        <v>1062800</v>
      </c>
      <c r="M75" s="142">
        <v>1558205</v>
      </c>
      <c r="N75" s="142">
        <v>0</v>
      </c>
      <c r="O75" s="142">
        <v>0</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251</v>
      </c>
      <c r="B76" s="23" t="s">
        <v>8</v>
      </c>
      <c r="C76" s="23" t="s">
        <v>246</v>
      </c>
      <c r="D76" s="142">
        <v>629931</v>
      </c>
      <c r="E76" s="142">
        <v>628023</v>
      </c>
      <c r="F76" s="142">
        <v>0</v>
      </c>
      <c r="G76" s="142">
        <v>1150025</v>
      </c>
      <c r="H76" s="142">
        <v>757585</v>
      </c>
      <c r="I76" s="142">
        <v>2146684</v>
      </c>
      <c r="J76" s="142">
        <v>1820694</v>
      </c>
      <c r="K76" s="142">
        <v>2101561</v>
      </c>
      <c r="L76" s="142">
        <v>1079328</v>
      </c>
      <c r="M76" s="142">
        <v>0</v>
      </c>
      <c r="N76" s="142">
        <v>923652</v>
      </c>
      <c r="O76" s="142">
        <v>547428</v>
      </c>
      <c r="P76" s="142">
        <v>0</v>
      </c>
      <c r="Q76" s="142">
        <v>0</v>
      </c>
      <c r="R76" s="142">
        <v>0</v>
      </c>
      <c r="S76" s="142">
        <v>0</v>
      </c>
      <c r="T76" s="142">
        <v>0</v>
      </c>
      <c r="U76" s="142">
        <v>0</v>
      </c>
      <c r="V76" s="142">
        <v>0</v>
      </c>
      <c r="W76" s="142">
        <v>0</v>
      </c>
      <c r="X76" s="142">
        <v>0</v>
      </c>
      <c r="Y76" s="142">
        <v>0</v>
      </c>
      <c r="Z76" s="142">
        <v>0</v>
      </c>
      <c r="AA76" s="142">
        <v>0</v>
      </c>
      <c r="AB76" s="142">
        <v>0</v>
      </c>
    </row>
    <row r="77" spans="1:28" x14ac:dyDescent="0.2">
      <c r="A77" s="143" t="s">
        <v>250</v>
      </c>
      <c r="B77" s="23" t="s">
        <v>8</v>
      </c>
      <c r="C77" s="23" t="s">
        <v>246</v>
      </c>
      <c r="D77" s="142">
        <v>759317</v>
      </c>
      <c r="E77" s="142">
        <v>776814</v>
      </c>
      <c r="F77" s="142">
        <v>757481</v>
      </c>
      <c r="G77" s="142">
        <v>495949</v>
      </c>
      <c r="H77" s="142">
        <v>383796</v>
      </c>
      <c r="I77" s="142">
        <v>254310</v>
      </c>
      <c r="J77" s="142">
        <v>195083</v>
      </c>
      <c r="K77" s="142">
        <v>210219</v>
      </c>
      <c r="L77" s="142">
        <v>262924</v>
      </c>
      <c r="M77" s="142">
        <v>222475</v>
      </c>
      <c r="N77" s="142">
        <v>180772</v>
      </c>
      <c r="O77" s="142">
        <v>123752</v>
      </c>
      <c r="P77" s="142">
        <v>66819</v>
      </c>
      <c r="Q77" s="142">
        <v>2920</v>
      </c>
      <c r="R77" s="142">
        <v>-53220</v>
      </c>
      <c r="S77" s="142">
        <v>-100754</v>
      </c>
      <c r="T77" s="142">
        <v>-138767</v>
      </c>
      <c r="U77" s="142">
        <v>-166272</v>
      </c>
      <c r="V77" s="142">
        <v>-185017</v>
      </c>
      <c r="W77" s="142">
        <v>-181959</v>
      </c>
      <c r="X77" s="142">
        <v>-175152</v>
      </c>
      <c r="Y77" s="142">
        <v>-165027</v>
      </c>
      <c r="Z77" s="142">
        <v>-153474</v>
      </c>
      <c r="AA77" s="142">
        <v>-139708</v>
      </c>
      <c r="AB77" s="142">
        <v>-139708</v>
      </c>
    </row>
    <row r="78" spans="1:28" x14ac:dyDescent="0.2">
      <c r="A78" s="143" t="s">
        <v>249</v>
      </c>
      <c r="B78" s="23" t="s">
        <v>8</v>
      </c>
      <c r="C78" s="23" t="s">
        <v>246</v>
      </c>
      <c r="D78" s="142">
        <v>1873242</v>
      </c>
      <c r="E78" s="142">
        <v>5751056</v>
      </c>
      <c r="F78" s="142">
        <v>3491284</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248</v>
      </c>
      <c r="B79" s="23" t="s">
        <v>8</v>
      </c>
      <c r="C79" s="23" t="s">
        <v>246</v>
      </c>
      <c r="D79" s="142">
        <v>3355211</v>
      </c>
      <c r="E79" s="142">
        <v>3450920</v>
      </c>
      <c r="F79" s="142">
        <v>3339285</v>
      </c>
      <c r="G79" s="142">
        <v>2759145</v>
      </c>
      <c r="H79" s="142">
        <v>2646548</v>
      </c>
      <c r="I79" s="142">
        <v>2550818</v>
      </c>
      <c r="J79" s="142">
        <v>2476279</v>
      </c>
      <c r="K79" s="142">
        <v>2428017</v>
      </c>
      <c r="L79" s="142">
        <v>2343963</v>
      </c>
      <c r="M79" s="142">
        <v>1724230</v>
      </c>
      <c r="N79" s="142">
        <v>1033951</v>
      </c>
      <c r="O79" s="142">
        <v>294923</v>
      </c>
      <c r="P79" s="142">
        <v>-415396</v>
      </c>
      <c r="Q79" s="142">
        <v>-1082545</v>
      </c>
      <c r="R79" s="142">
        <v>-1684018</v>
      </c>
      <c r="S79" s="142">
        <v>-2185154</v>
      </c>
      <c r="T79" s="142">
        <v>-2664346</v>
      </c>
      <c r="U79" s="142">
        <v>-3145906</v>
      </c>
      <c r="V79" s="142">
        <v>-3635319</v>
      </c>
      <c r="W79" s="142">
        <v>-3955168</v>
      </c>
      <c r="X79" s="142">
        <v>-4285189</v>
      </c>
      <c r="Y79" s="142">
        <v>-4602861</v>
      </c>
      <c r="Z79" s="142">
        <v>-4954772</v>
      </c>
      <c r="AA79" s="142">
        <v>-5306683</v>
      </c>
      <c r="AB79" s="142">
        <v>-5306683</v>
      </c>
    </row>
    <row r="80" spans="1:28" x14ac:dyDescent="0.2">
      <c r="A80" s="143" t="s">
        <v>247</v>
      </c>
      <c r="B80" s="23" t="s">
        <v>8</v>
      </c>
      <c r="C80" s="23" t="s">
        <v>246</v>
      </c>
      <c r="D80" s="142">
        <v>6333610</v>
      </c>
      <c r="E80" s="142">
        <v>10031849</v>
      </c>
      <c r="F80" s="142">
        <v>9565198</v>
      </c>
      <c r="G80" s="142">
        <v>8437997</v>
      </c>
      <c r="H80" s="142">
        <v>8025002</v>
      </c>
      <c r="I80" s="142">
        <v>7628663</v>
      </c>
      <c r="J80" s="142">
        <v>7248082</v>
      </c>
      <c r="K80" s="142">
        <v>6882396</v>
      </c>
      <c r="L80" s="142">
        <v>6530774</v>
      </c>
      <c r="M80" s="142">
        <v>5681124</v>
      </c>
      <c r="N80" s="142">
        <v>4859174</v>
      </c>
      <c r="O80" s="142">
        <v>4062960</v>
      </c>
      <c r="P80" s="142">
        <v>3290592</v>
      </c>
      <c r="Q80" s="142">
        <v>2540255</v>
      </c>
      <c r="R80" s="142">
        <v>1810207</v>
      </c>
      <c r="S80" s="142">
        <v>1098772</v>
      </c>
      <c r="T80" s="142">
        <v>404343</v>
      </c>
      <c r="U80" s="142">
        <v>-274624</v>
      </c>
      <c r="V80" s="142">
        <v>-939270</v>
      </c>
      <c r="W80" s="142">
        <v>-1369192</v>
      </c>
      <c r="X80" s="142">
        <v>-1791891</v>
      </c>
      <c r="Y80" s="142">
        <v>-2208235</v>
      </c>
      <c r="Z80" s="142">
        <v>-2619058</v>
      </c>
      <c r="AA80" s="142">
        <v>-3025157</v>
      </c>
      <c r="AB80" s="142">
        <v>-2999383</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589E-2B92-D745-9241-3BEEAC2BA0CC}">
  <sheetPr>
    <tabColor theme="0" tint="-0.34998626667073579"/>
  </sheetPr>
  <dimension ref="A1:AB80"/>
  <sheetViews>
    <sheetView topLeftCell="A20" workbookViewId="0">
      <selection activeCell="K89" sqref="K89"/>
    </sheetView>
  </sheetViews>
  <sheetFormatPr baseColWidth="10" defaultColWidth="8.83203125" defaultRowHeight="15" x14ac:dyDescent="0.2"/>
  <cols>
    <col min="1" max="1" width="44.5" style="23" bestFit="1" customWidth="1"/>
    <col min="2" max="3" width="8.83203125" style="23"/>
    <col min="4" max="28" width="12"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23"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4.7851583976429479</v>
      </c>
      <c r="X2" s="142">
        <v>6.1381649301939296</v>
      </c>
      <c r="Y2" s="142">
        <v>8.770655134260128</v>
      </c>
      <c r="Z2" s="142">
        <v>13.0948450843609</v>
      </c>
      <c r="AA2" s="142">
        <v>18.40051039653812</v>
      </c>
      <c r="AB2" s="142">
        <v>16.242713286188589</v>
      </c>
    </row>
    <row r="3" spans="1:28" x14ac:dyDescent="0.2">
      <c r="A3" s="143" t="s">
        <v>330</v>
      </c>
      <c r="B3" s="23"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23" t="s">
        <v>303</v>
      </c>
      <c r="C4" s="23" t="s">
        <v>302</v>
      </c>
      <c r="D4" s="142">
        <v>5.8022944923636963</v>
      </c>
      <c r="E4" s="142">
        <v>11.518694998813009</v>
      </c>
      <c r="F4" s="142">
        <v>18.892137081585819</v>
      </c>
      <c r="G4" s="142">
        <v>55.751433995410309</v>
      </c>
      <c r="H4" s="142">
        <v>78.052007593574444</v>
      </c>
      <c r="I4" s="142">
        <v>109.27281063100421</v>
      </c>
      <c r="J4" s="142">
        <v>152.9819348834059</v>
      </c>
      <c r="K4" s="142">
        <v>214.17470883676819</v>
      </c>
      <c r="L4" s="142">
        <v>128.50482530206091</v>
      </c>
      <c r="M4" s="142">
        <v>77.102895181236505</v>
      </c>
      <c r="N4" s="142">
        <v>46.261737108741897</v>
      </c>
      <c r="O4" s="142">
        <v>27.75704226524514</v>
      </c>
      <c r="P4" s="142">
        <v>16.65422535914708</v>
      </c>
      <c r="Q4" s="142">
        <v>9.9925352154882496</v>
      </c>
      <c r="R4" s="142">
        <v>1.488954065244916</v>
      </c>
      <c r="S4" s="142">
        <v>1.488954065244916</v>
      </c>
      <c r="T4" s="142">
        <v>1.488954065244916</v>
      </c>
      <c r="U4" s="142">
        <v>1.488954065244916</v>
      </c>
      <c r="V4" s="142">
        <v>1.488954065244916</v>
      </c>
      <c r="W4" s="142">
        <v>1.488954065244916</v>
      </c>
      <c r="X4" s="142">
        <v>1.488954065244916</v>
      </c>
      <c r="Y4" s="142">
        <v>1.488954065244916</v>
      </c>
      <c r="Z4" s="142">
        <v>1.4889540652449149</v>
      </c>
      <c r="AA4" s="142">
        <v>1.488954065244916</v>
      </c>
      <c r="AB4" s="142">
        <v>1.488954065244916</v>
      </c>
    </row>
    <row r="5" spans="1:28" x14ac:dyDescent="0.2">
      <c r="A5" s="143" t="s">
        <v>327</v>
      </c>
      <c r="B5" s="23" t="s">
        <v>303</v>
      </c>
      <c r="C5" s="23" t="s">
        <v>302</v>
      </c>
      <c r="D5" s="142">
        <v>5.8022944923636954</v>
      </c>
      <c r="E5" s="142">
        <v>11.518694998813009</v>
      </c>
      <c r="F5" s="142">
        <v>18.892137081585819</v>
      </c>
      <c r="G5" s="142">
        <v>52.531158328717297</v>
      </c>
      <c r="H5" s="142">
        <v>67.278042494262905</v>
      </c>
      <c r="I5" s="142">
        <v>82.024926659808585</v>
      </c>
      <c r="J5" s="142">
        <v>96.771810833267409</v>
      </c>
      <c r="K5" s="142">
        <v>111.518694998813</v>
      </c>
      <c r="L5" s="142">
        <v>126.2655791643587</v>
      </c>
      <c r="M5" s="142">
        <v>141.01246332990431</v>
      </c>
      <c r="N5" s="142">
        <v>155.75934749544999</v>
      </c>
      <c r="O5" s="142">
        <v>170.50623166099561</v>
      </c>
      <c r="P5" s="142">
        <v>185.25311582654109</v>
      </c>
      <c r="Q5" s="142">
        <v>200.00000000000011</v>
      </c>
      <c r="R5" s="142">
        <v>214.74688416554571</v>
      </c>
      <c r="S5" s="142">
        <v>229.49376833109119</v>
      </c>
      <c r="T5" s="142">
        <v>244.24065249663681</v>
      </c>
      <c r="U5" s="142">
        <v>258.98753666218249</v>
      </c>
      <c r="V5" s="142">
        <v>273.73442082772812</v>
      </c>
      <c r="W5" s="142">
        <v>288.48130499327368</v>
      </c>
      <c r="X5" s="142">
        <v>303.22818915881942</v>
      </c>
      <c r="Y5" s="142">
        <v>317.97507333227833</v>
      </c>
      <c r="Z5" s="142">
        <v>332.72195749782389</v>
      </c>
      <c r="AA5" s="142">
        <v>347.46884166336952</v>
      </c>
      <c r="AB5" s="142">
        <v>362.21572582891508</v>
      </c>
    </row>
    <row r="6" spans="1:28" x14ac:dyDescent="0.2">
      <c r="A6" s="143" t="s">
        <v>0</v>
      </c>
      <c r="B6" s="23" t="s">
        <v>303</v>
      </c>
      <c r="C6" s="23" t="s">
        <v>302</v>
      </c>
      <c r="D6" s="142">
        <v>281.16396700229922</v>
      </c>
      <c r="E6" s="142">
        <v>281.16396700229922</v>
      </c>
      <c r="F6" s="142">
        <v>281.16396700229922</v>
      </c>
      <c r="G6" s="142">
        <v>281.16396700229922</v>
      </c>
      <c r="H6" s="142">
        <v>281.16396700229927</v>
      </c>
      <c r="I6" s="142">
        <v>281.16396700229922</v>
      </c>
      <c r="J6" s="142">
        <v>281.1639670022991</v>
      </c>
      <c r="K6" s="142">
        <v>281.16396700229922</v>
      </c>
      <c r="L6" s="142">
        <v>281.16396700229922</v>
      </c>
      <c r="M6" s="142">
        <v>281.16396700229922</v>
      </c>
      <c r="N6" s="142">
        <v>281.16396700229922</v>
      </c>
      <c r="O6" s="142">
        <v>281.16396700229922</v>
      </c>
      <c r="P6" s="142">
        <v>281.16396700229922</v>
      </c>
      <c r="Q6" s="142">
        <v>281.16396700229927</v>
      </c>
      <c r="R6" s="142">
        <v>281.16396700229922</v>
      </c>
      <c r="S6" s="142">
        <v>281.16396700229922</v>
      </c>
      <c r="T6" s="142">
        <v>281.16396700229922</v>
      </c>
      <c r="U6" s="142">
        <v>281.16396700229922</v>
      </c>
      <c r="V6" s="142">
        <v>281.16396700229922</v>
      </c>
      <c r="W6" s="142">
        <v>281.16396700229922</v>
      </c>
      <c r="X6" s="142">
        <v>281.16396700229922</v>
      </c>
      <c r="Y6" s="142">
        <v>281.16396700229922</v>
      </c>
      <c r="Z6" s="142">
        <v>281.16396700229922</v>
      </c>
      <c r="AA6" s="142">
        <v>281.16396700229922</v>
      </c>
      <c r="AB6" s="142">
        <v>281.16396700229922</v>
      </c>
    </row>
    <row r="7" spans="1:28" x14ac:dyDescent="0.2">
      <c r="A7" s="143" t="s">
        <v>97</v>
      </c>
      <c r="B7" s="23" t="s">
        <v>303</v>
      </c>
      <c r="C7" s="23" t="s">
        <v>302</v>
      </c>
      <c r="D7" s="142">
        <v>12394.075118723969</v>
      </c>
      <c r="E7" s="142">
        <v>12078.55315256515</v>
      </c>
      <c r="F7" s="142">
        <v>11612.38832067946</v>
      </c>
      <c r="G7" s="142">
        <v>11272.88216981195</v>
      </c>
      <c r="H7" s="142">
        <v>10913.35025011942</v>
      </c>
      <c r="I7" s="142">
        <v>10486.560522742389</v>
      </c>
      <c r="J7" s="142">
        <v>10040.583982822151</v>
      </c>
      <c r="K7" s="142">
        <v>9576.2266623162577</v>
      </c>
      <c r="L7" s="142">
        <v>9090.4400649941072</v>
      </c>
      <c r="M7" s="142">
        <v>8582.2159985613525</v>
      </c>
      <c r="N7" s="142">
        <v>8051.9557676982986</v>
      </c>
      <c r="O7" s="142">
        <v>7492.1411850500181</v>
      </c>
      <c r="P7" s="142">
        <v>6916.5307218760008</v>
      </c>
      <c r="Q7" s="142">
        <v>6331.9536777557023</v>
      </c>
      <c r="R7" s="142">
        <v>5764.4586638937844</v>
      </c>
      <c r="S7" s="142">
        <v>5218.2243414733302</v>
      </c>
      <c r="T7" s="142">
        <v>4698.3232726265223</v>
      </c>
      <c r="U7" s="142">
        <v>4207.919351832169</v>
      </c>
      <c r="V7" s="142">
        <v>3745.964352735507</v>
      </c>
      <c r="W7" s="142">
        <v>3313.4408276794502</v>
      </c>
      <c r="X7" s="142">
        <v>2911.628222349776</v>
      </c>
      <c r="Y7" s="142">
        <v>2541.46774638735</v>
      </c>
      <c r="Z7" s="142">
        <v>2200.8953722041319</v>
      </c>
      <c r="AA7" s="142">
        <v>1890.4602410712359</v>
      </c>
      <c r="AB7" s="142">
        <v>1632.2832112039091</v>
      </c>
    </row>
    <row r="8" spans="1:28" x14ac:dyDescent="0.2">
      <c r="A8" s="143" t="s">
        <v>326</v>
      </c>
      <c r="B8" s="23" t="s">
        <v>303</v>
      </c>
      <c r="C8" s="23" t="s">
        <v>302</v>
      </c>
      <c r="D8" s="142">
        <v>498.1990930995043</v>
      </c>
      <c r="E8" s="142">
        <v>497.75217017155933</v>
      </c>
      <c r="F8" s="142">
        <v>488.72639416698439</v>
      </c>
      <c r="G8" s="142">
        <v>423.12356308044218</v>
      </c>
      <c r="H8" s="142">
        <v>383.44750569881802</v>
      </c>
      <c r="I8" s="142">
        <v>334.15958238322509</v>
      </c>
      <c r="J8" s="142">
        <v>271.53193461520391</v>
      </c>
      <c r="K8" s="142">
        <v>190.71657432937559</v>
      </c>
      <c r="L8" s="142">
        <v>250.83921659610041</v>
      </c>
      <c r="M8" s="142">
        <v>294.67483371671477</v>
      </c>
      <c r="N8" s="142">
        <v>318.63721501767651</v>
      </c>
      <c r="O8" s="142">
        <v>330.65593033885591</v>
      </c>
      <c r="P8" s="142">
        <v>335.47910675840308</v>
      </c>
      <c r="Q8" s="142">
        <v>335.95262088310142</v>
      </c>
      <c r="R8" s="142">
        <v>338.13345166431571</v>
      </c>
      <c r="S8" s="142">
        <v>332.06291789382408</v>
      </c>
      <c r="T8" s="142">
        <v>325.92013065783442</v>
      </c>
      <c r="U8" s="142">
        <v>319.68266506118943</v>
      </c>
      <c r="V8" s="142">
        <v>313.38198994109791</v>
      </c>
      <c r="W8" s="142">
        <v>306.9961049391917</v>
      </c>
      <c r="X8" s="142">
        <v>300.54211612485699</v>
      </c>
      <c r="Y8" s="142">
        <v>294.00861719233711</v>
      </c>
      <c r="Z8" s="142">
        <v>287.40174580842529</v>
      </c>
      <c r="AA8" s="142">
        <v>280.72111143556992</v>
      </c>
      <c r="AB8" s="142">
        <v>274.22683190831111</v>
      </c>
    </row>
    <row r="9" spans="1:28" x14ac:dyDescent="0.2">
      <c r="A9" s="143" t="s">
        <v>325</v>
      </c>
      <c r="B9" s="23" t="s">
        <v>303</v>
      </c>
      <c r="C9" s="23" t="s">
        <v>305</v>
      </c>
      <c r="D9" s="142">
        <v>41.411879452666007</v>
      </c>
      <c r="E9" s="142">
        <v>24.847127671599619</v>
      </c>
      <c r="F9" s="142">
        <v>14.90827660295977</v>
      </c>
      <c r="G9" s="142">
        <v>43.069086041496249</v>
      </c>
      <c r="H9" s="142">
        <v>60.29672045809474</v>
      </c>
      <c r="I9" s="142">
        <v>84.415408641332647</v>
      </c>
      <c r="J9" s="142">
        <v>60.180764589341379</v>
      </c>
      <c r="K9" s="142">
        <v>36.108458753604829</v>
      </c>
      <c r="L9" s="142">
        <v>21.66507525216289</v>
      </c>
      <c r="M9" s="142">
        <v>12.999045151297731</v>
      </c>
      <c r="N9" s="142">
        <v>7.7994270907786412</v>
      </c>
      <c r="O9" s="142">
        <v>0</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23" t="s">
        <v>303</v>
      </c>
      <c r="C10" s="23" t="s">
        <v>320</v>
      </c>
      <c r="D10" s="142">
        <v>3.8346666666666671</v>
      </c>
      <c r="E10" s="142">
        <v>18.410886111111111</v>
      </c>
      <c r="F10" s="142">
        <v>382.22966222222232</v>
      </c>
      <c r="G10" s="142">
        <v>697.4502808333333</v>
      </c>
      <c r="H10" s="142">
        <v>960.35245884722235</v>
      </c>
      <c r="I10" s="142">
        <v>1684.3127685694451</v>
      </c>
      <c r="J10" s="142">
        <v>2583.6675002777779</v>
      </c>
      <c r="K10" s="142">
        <v>3456.705892500001</v>
      </c>
      <c r="L10" s="142">
        <v>4569.5603663888887</v>
      </c>
      <c r="M10" s="142">
        <v>5862.2211216666656</v>
      </c>
      <c r="N10" s="142">
        <v>7129.843291388891</v>
      </c>
      <c r="O10" s="142">
        <v>8339.2769141666686</v>
      </c>
      <c r="P10" s="142">
        <v>9776.9359541666672</v>
      </c>
      <c r="Q10" s="142">
        <v>11415.65608361112</v>
      </c>
      <c r="R10" s="142">
        <v>12987.748855</v>
      </c>
      <c r="S10" s="142">
        <v>13786.265491274269</v>
      </c>
      <c r="T10" s="142">
        <v>15876.525282653451</v>
      </c>
      <c r="U10" s="142">
        <v>17888.488974647629</v>
      </c>
      <c r="V10" s="142">
        <v>19432.48130662501</v>
      </c>
      <c r="W10" s="142">
        <v>21193.848648055558</v>
      </c>
      <c r="X10" s="142">
        <v>22785.324677500001</v>
      </c>
      <c r="Y10" s="142">
        <v>23915.834082500009</v>
      </c>
      <c r="Z10" s="142">
        <v>25047.633741944439</v>
      </c>
      <c r="AA10" s="142">
        <v>26140.67146666667</v>
      </c>
      <c r="AB10" s="142">
        <v>27327.589306388902</v>
      </c>
    </row>
    <row r="11" spans="1:28" x14ac:dyDescent="0.2">
      <c r="A11" s="143" t="s">
        <v>323</v>
      </c>
      <c r="B11" s="23" t="s">
        <v>303</v>
      </c>
      <c r="C11" s="23" t="s">
        <v>320</v>
      </c>
      <c r="D11" s="142">
        <v>0</v>
      </c>
      <c r="E11" s="142">
        <v>0</v>
      </c>
      <c r="F11" s="142">
        <v>0</v>
      </c>
      <c r="G11" s="142">
        <v>30.599999999999991</v>
      </c>
      <c r="H11" s="142">
        <v>245.9569942083333</v>
      </c>
      <c r="I11" s="142">
        <v>245.9569942083333</v>
      </c>
      <c r="J11" s="142">
        <v>0</v>
      </c>
      <c r="K11" s="142">
        <v>0</v>
      </c>
      <c r="L11" s="142">
        <v>0</v>
      </c>
      <c r="M11" s="142">
        <v>0</v>
      </c>
      <c r="N11" s="142">
        <v>0</v>
      </c>
      <c r="O11" s="142">
        <v>0</v>
      </c>
      <c r="P11" s="142">
        <v>0</v>
      </c>
      <c r="Q11" s="142">
        <v>0</v>
      </c>
      <c r="R11" s="142">
        <v>0</v>
      </c>
      <c r="S11" s="142">
        <v>903.73980344795621</v>
      </c>
      <c r="T11" s="142">
        <v>542.24388206877381</v>
      </c>
      <c r="U11" s="142">
        <v>325.34632924126419</v>
      </c>
      <c r="V11" s="142">
        <v>245.9569942083333</v>
      </c>
      <c r="W11" s="142">
        <v>0</v>
      </c>
      <c r="X11" s="142">
        <v>0</v>
      </c>
      <c r="Y11" s="142">
        <v>0</v>
      </c>
      <c r="Z11" s="142">
        <v>0</v>
      </c>
      <c r="AA11" s="142">
        <v>0</v>
      </c>
      <c r="AB11" s="142">
        <v>0</v>
      </c>
    </row>
    <row r="12" spans="1:28" x14ac:dyDescent="0.2">
      <c r="A12" s="143" t="s">
        <v>322</v>
      </c>
      <c r="B12" s="23" t="s">
        <v>303</v>
      </c>
      <c r="C12" s="23" t="s">
        <v>320</v>
      </c>
      <c r="D12" s="142">
        <v>3405.916658055557</v>
      </c>
      <c r="E12" s="142">
        <v>4243.2297497222226</v>
      </c>
      <c r="F12" s="142">
        <v>5276.2062469444454</v>
      </c>
      <c r="G12" s="142">
        <v>5030.388897750001</v>
      </c>
      <c r="H12" s="142">
        <v>6793.1750833472224</v>
      </c>
      <c r="I12" s="142">
        <v>9205.6847861250044</v>
      </c>
      <c r="J12" s="142">
        <v>12581.583704563889</v>
      </c>
      <c r="K12" s="142">
        <v>16223.88382701611</v>
      </c>
      <c r="L12" s="142">
        <v>20267.15578370967</v>
      </c>
      <c r="M12" s="142">
        <v>24978.509136666671</v>
      </c>
      <c r="N12" s="142">
        <v>29484.45985472223</v>
      </c>
      <c r="O12" s="142">
        <v>34455.752304722228</v>
      </c>
      <c r="P12" s="142">
        <v>39739.412582500008</v>
      </c>
      <c r="Q12" s="142">
        <v>45282.638018333339</v>
      </c>
      <c r="R12" s="142">
        <v>50728.013868505172</v>
      </c>
      <c r="S12" s="142">
        <v>56112.192676944447</v>
      </c>
      <c r="T12" s="142">
        <v>60325.439235929887</v>
      </c>
      <c r="U12" s="142">
        <v>65134.700331157961</v>
      </c>
      <c r="V12" s="142">
        <v>69864.941830847252</v>
      </c>
      <c r="W12" s="142">
        <v>74236.47048035785</v>
      </c>
      <c r="X12" s="142">
        <v>78540.265211474209</v>
      </c>
      <c r="Y12" s="142">
        <v>82550.253588188527</v>
      </c>
      <c r="Z12" s="142">
        <v>86852.582741524238</v>
      </c>
      <c r="AA12" s="142">
        <v>90575.847230914544</v>
      </c>
      <c r="AB12" s="142">
        <v>94281.730600882089</v>
      </c>
    </row>
    <row r="13" spans="1:28" x14ac:dyDescent="0.2">
      <c r="A13" s="143" t="s">
        <v>321</v>
      </c>
      <c r="B13" s="23" t="s">
        <v>303</v>
      </c>
      <c r="C13" s="23" t="s">
        <v>320</v>
      </c>
      <c r="D13" s="142">
        <v>0</v>
      </c>
      <c r="E13" s="142">
        <v>0</v>
      </c>
      <c r="F13" s="142">
        <v>0</v>
      </c>
      <c r="G13" s="142">
        <v>1515.3916722500001</v>
      </c>
      <c r="H13" s="142">
        <v>1300.034678041666</v>
      </c>
      <c r="I13" s="142">
        <v>1300.034678041666</v>
      </c>
      <c r="J13" s="142">
        <v>780.02080682499991</v>
      </c>
      <c r="K13" s="142">
        <v>468.01248409499988</v>
      </c>
      <c r="L13" s="142">
        <v>280.80749045699997</v>
      </c>
      <c r="M13" s="142">
        <v>0</v>
      </c>
      <c r="N13" s="142">
        <v>0</v>
      </c>
      <c r="O13" s="142">
        <v>0</v>
      </c>
      <c r="P13" s="142">
        <v>0</v>
      </c>
      <c r="Q13" s="142">
        <v>0</v>
      </c>
      <c r="R13" s="142">
        <v>17.142072050395399</v>
      </c>
      <c r="S13" s="142">
        <v>0</v>
      </c>
      <c r="T13" s="142">
        <v>1003.747790181226</v>
      </c>
      <c r="U13" s="142">
        <v>1220.6453430087349</v>
      </c>
      <c r="V13" s="142">
        <v>1300.034678041666</v>
      </c>
      <c r="W13" s="142">
        <v>1516.44028214217</v>
      </c>
      <c r="X13" s="142">
        <v>1514.721032136905</v>
      </c>
      <c r="Y13" s="142">
        <v>1512.93137708925</v>
      </c>
      <c r="Z13" s="142">
        <v>907.75882625355018</v>
      </c>
      <c r="AA13" s="142">
        <v>544.65529575213009</v>
      </c>
      <c r="AB13" s="142">
        <v>326.79317745127798</v>
      </c>
    </row>
    <row r="14" spans="1:28" x14ac:dyDescent="0.2">
      <c r="A14" s="143" t="s">
        <v>4</v>
      </c>
      <c r="B14" s="23" t="s">
        <v>303</v>
      </c>
      <c r="C14" s="23" t="s">
        <v>302</v>
      </c>
      <c r="D14" s="142">
        <v>1384.277987288961</v>
      </c>
      <c r="E14" s="142">
        <v>1352.3732794342779</v>
      </c>
      <c r="F14" s="142">
        <v>1304.9931339357629</v>
      </c>
      <c r="G14" s="142">
        <v>1266.4168351904989</v>
      </c>
      <c r="H14" s="142">
        <v>1226.4886083575709</v>
      </c>
      <c r="I14" s="142">
        <v>1179.090989088475</v>
      </c>
      <c r="J14" s="142">
        <v>1129.5625564994341</v>
      </c>
      <c r="K14" s="142">
        <v>1077.992825387531</v>
      </c>
      <c r="L14" s="142">
        <v>1024.043241531768</v>
      </c>
      <c r="M14" s="142">
        <v>967.60183898860987</v>
      </c>
      <c r="N14" s="142">
        <v>908.71318510639708</v>
      </c>
      <c r="O14" s="142">
        <v>846.5423390255329</v>
      </c>
      <c r="P14" s="142">
        <v>782.61726344205124</v>
      </c>
      <c r="Q14" s="142">
        <v>717.69639399902815</v>
      </c>
      <c r="R14" s="142">
        <v>654.67258888205117</v>
      </c>
      <c r="S14" s="142">
        <v>594.00991406812432</v>
      </c>
      <c r="T14" s="142">
        <v>536.27170872226725</v>
      </c>
      <c r="U14" s="142">
        <v>481.80934274936561</v>
      </c>
      <c r="V14" s="142">
        <v>430.5064041777058</v>
      </c>
      <c r="W14" s="142">
        <v>382.47201147681511</v>
      </c>
      <c r="X14" s="142">
        <v>337.8482549445614</v>
      </c>
      <c r="Y14" s="142">
        <v>296.73966168960862</v>
      </c>
      <c r="Z14" s="142">
        <v>258.91700877732791</v>
      </c>
      <c r="AA14" s="142">
        <v>224.44128171703099</v>
      </c>
      <c r="AB14" s="142">
        <v>195.76913761252359</v>
      </c>
    </row>
    <row r="15" spans="1:28" x14ac:dyDescent="0.2">
      <c r="A15" s="143" t="s">
        <v>319</v>
      </c>
      <c r="B15" s="23" t="s">
        <v>303</v>
      </c>
      <c r="C15" s="23" t="s">
        <v>302</v>
      </c>
      <c r="D15" s="142">
        <v>103.5217700036805</v>
      </c>
      <c r="E15" s="142">
        <v>144.93047800515271</v>
      </c>
      <c r="F15" s="142">
        <v>202.9026692072139</v>
      </c>
      <c r="G15" s="142">
        <v>191.38755980861251</v>
      </c>
      <c r="H15" s="142">
        <v>191.38755980861239</v>
      </c>
      <c r="I15" s="142">
        <v>191.38755980861251</v>
      </c>
      <c r="J15" s="142">
        <v>191.38755980861239</v>
      </c>
      <c r="K15" s="142">
        <v>191.38755980861239</v>
      </c>
      <c r="L15" s="142">
        <v>191.38755980861239</v>
      </c>
      <c r="M15" s="142">
        <v>191.38755980861239</v>
      </c>
      <c r="N15" s="142">
        <v>191.38755980861239</v>
      </c>
      <c r="O15" s="142">
        <v>191.38755980861251</v>
      </c>
      <c r="P15" s="142">
        <v>191.38755980861239</v>
      </c>
      <c r="Q15" s="142">
        <v>191.38755980861239</v>
      </c>
      <c r="R15" s="142">
        <v>191.38755980861239</v>
      </c>
      <c r="S15" s="142">
        <v>191.38755980861239</v>
      </c>
      <c r="T15" s="142">
        <v>191.38755980861239</v>
      </c>
      <c r="U15" s="142">
        <v>191.38755980861251</v>
      </c>
      <c r="V15" s="142">
        <v>191.38755980861239</v>
      </c>
      <c r="W15" s="142">
        <v>191.38755980861251</v>
      </c>
      <c r="X15" s="142">
        <v>191.38755980861239</v>
      </c>
      <c r="Y15" s="142">
        <v>191.38755980861239</v>
      </c>
      <c r="Z15" s="142">
        <v>191.38755980861239</v>
      </c>
      <c r="AA15" s="142">
        <v>191.38755980861239</v>
      </c>
      <c r="AB15" s="142">
        <v>191.38755980861239</v>
      </c>
    </row>
    <row r="16" spans="1:28" x14ac:dyDescent="0.2">
      <c r="A16" s="143" t="s">
        <v>318</v>
      </c>
      <c r="B16" s="23" t="s">
        <v>303</v>
      </c>
      <c r="C16" s="23" t="s">
        <v>308</v>
      </c>
      <c r="D16" s="142">
        <v>0</v>
      </c>
      <c r="E16" s="142">
        <v>0</v>
      </c>
      <c r="F16" s="142">
        <v>0</v>
      </c>
      <c r="G16" s="142">
        <v>0</v>
      </c>
      <c r="H16" s="142">
        <v>0</v>
      </c>
      <c r="I16" s="142">
        <v>0</v>
      </c>
      <c r="J16" s="142">
        <v>0</v>
      </c>
      <c r="K16" s="142">
        <v>0</v>
      </c>
      <c r="L16" s="142">
        <v>0</v>
      </c>
      <c r="M16" s="142">
        <v>0</v>
      </c>
      <c r="N16" s="142">
        <v>0</v>
      </c>
      <c r="O16" s="142">
        <v>0</v>
      </c>
      <c r="P16" s="142">
        <v>0</v>
      </c>
      <c r="Q16" s="142">
        <v>0</v>
      </c>
      <c r="R16" s="142">
        <v>0</v>
      </c>
      <c r="S16" s="142">
        <v>0</v>
      </c>
      <c r="T16" s="142">
        <v>85.572294425115672</v>
      </c>
      <c r="U16" s="142">
        <v>119.80121219516199</v>
      </c>
      <c r="V16" s="142">
        <v>167.72169707322669</v>
      </c>
      <c r="W16" s="142">
        <v>233.3356040992694</v>
      </c>
      <c r="X16" s="142">
        <v>228.43188030433319</v>
      </c>
      <c r="Y16" s="142">
        <v>223.99361955176681</v>
      </c>
      <c r="Z16" s="142">
        <v>198.4193515103934</v>
      </c>
      <c r="AA16" s="142">
        <v>177.95341968140269</v>
      </c>
      <c r="AB16" s="142">
        <v>142.23282282066671</v>
      </c>
    </row>
    <row r="17" spans="1:28" x14ac:dyDescent="0.2">
      <c r="A17" s="143" t="s">
        <v>317</v>
      </c>
      <c r="B17" s="23" t="s">
        <v>303</v>
      </c>
      <c r="C17" s="23" t="s">
        <v>308</v>
      </c>
      <c r="D17" s="142">
        <v>0</v>
      </c>
      <c r="E17" s="142">
        <v>0</v>
      </c>
      <c r="F17" s="142">
        <v>0</v>
      </c>
      <c r="G17" s="142">
        <v>2.574873183333334</v>
      </c>
      <c r="H17" s="142">
        <v>5.161723799999999</v>
      </c>
      <c r="I17" s="142">
        <v>10.654472183333329</v>
      </c>
      <c r="J17" s="142">
        <v>20.592489916666668</v>
      </c>
      <c r="K17" s="142">
        <v>28.494546850675771</v>
      </c>
      <c r="L17" s="142">
        <v>17.096728110405461</v>
      </c>
      <c r="M17" s="142">
        <v>22.186826358333349</v>
      </c>
      <c r="N17" s="142">
        <v>40.347565213820133</v>
      </c>
      <c r="O17" s="142">
        <v>56.486591299348177</v>
      </c>
      <c r="P17" s="142">
        <v>74.152944367144855</v>
      </c>
      <c r="Q17" s="142">
        <v>83.314870854953597</v>
      </c>
      <c r="R17" s="142">
        <v>78.976342898601686</v>
      </c>
      <c r="S17" s="142">
        <v>64.727622769709114</v>
      </c>
      <c r="T17" s="142">
        <v>47.839031351092757</v>
      </c>
      <c r="U17" s="142">
        <v>66.974643891529865</v>
      </c>
      <c r="V17" s="142">
        <v>65.452817420000002</v>
      </c>
      <c r="W17" s="142">
        <v>48.76612277666667</v>
      </c>
      <c r="X17" s="142">
        <v>68.272571887333342</v>
      </c>
      <c r="Y17" s="142">
        <v>69.709501123233295</v>
      </c>
      <c r="Z17" s="142">
        <v>84.668327689606642</v>
      </c>
      <c r="AA17" s="142">
        <v>83.594816676930662</v>
      </c>
      <c r="AB17" s="142">
        <v>82.975034929333447</v>
      </c>
    </row>
    <row r="18" spans="1:28" x14ac:dyDescent="0.2">
      <c r="A18" s="143" t="s">
        <v>315</v>
      </c>
      <c r="B18" s="23"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row>
    <row r="19" spans="1:28" x14ac:dyDescent="0.2">
      <c r="A19" s="143" t="s">
        <v>314</v>
      </c>
      <c r="B19" s="23" t="s">
        <v>303</v>
      </c>
      <c r="C19" s="23" t="s">
        <v>308</v>
      </c>
      <c r="D19" s="142">
        <v>0</v>
      </c>
      <c r="E19" s="142">
        <v>0.2385582083333333</v>
      </c>
      <c r="F19" s="142">
        <v>1.1241731333333329</v>
      </c>
      <c r="G19" s="142">
        <v>0</v>
      </c>
      <c r="H19" s="142">
        <v>0</v>
      </c>
      <c r="I19" s="142">
        <v>0</v>
      </c>
      <c r="J19" s="142">
        <v>0</v>
      </c>
      <c r="K19" s="142">
        <v>5.9076070576575637</v>
      </c>
      <c r="L19" s="142">
        <v>34.4208207562612</v>
      </c>
      <c r="M19" s="142">
        <v>48.26250000000001</v>
      </c>
      <c r="N19" s="142">
        <v>48.603088702846513</v>
      </c>
      <c r="O19" s="142">
        <v>49.829116533985122</v>
      </c>
      <c r="P19" s="142">
        <v>55.500739557855127</v>
      </c>
      <c r="Q19" s="142">
        <v>72.268238578379737</v>
      </c>
      <c r="R19" s="142">
        <v>101.17553400973161</v>
      </c>
      <c r="S19" s="142">
        <v>141.6457476136242</v>
      </c>
      <c r="T19" s="142">
        <v>100.3897645154582</v>
      </c>
      <c r="U19" s="142">
        <v>75.698557279974821</v>
      </c>
      <c r="V19" s="142">
        <v>54.194935040106579</v>
      </c>
      <c r="W19" s="142">
        <v>32.516961024063939</v>
      </c>
      <c r="X19" s="142">
        <v>48.262500000000003</v>
      </c>
      <c r="Y19" s="142">
        <v>67.567499999999981</v>
      </c>
      <c r="Z19" s="142">
        <v>94.594499999999982</v>
      </c>
      <c r="AA19" s="142">
        <v>132.4323</v>
      </c>
      <c r="AB19" s="142">
        <v>185.4052199999999</v>
      </c>
    </row>
    <row r="20" spans="1:28" x14ac:dyDescent="0.2">
      <c r="A20" s="143" t="s">
        <v>313</v>
      </c>
      <c r="B20" s="23" t="s">
        <v>303</v>
      </c>
      <c r="C20" s="23" t="s">
        <v>308</v>
      </c>
      <c r="D20" s="142">
        <v>0</v>
      </c>
      <c r="E20" s="142">
        <v>0</v>
      </c>
      <c r="F20" s="142">
        <v>0</v>
      </c>
      <c r="G20" s="142">
        <v>0</v>
      </c>
      <c r="H20" s="142">
        <v>0</v>
      </c>
      <c r="I20" s="142">
        <v>0</v>
      </c>
      <c r="J20" s="142">
        <v>0</v>
      </c>
      <c r="K20" s="142">
        <v>0</v>
      </c>
      <c r="L20" s="142">
        <v>0</v>
      </c>
      <c r="M20" s="142">
        <v>0</v>
      </c>
      <c r="N20" s="142">
        <v>0</v>
      </c>
      <c r="O20" s="142">
        <v>0</v>
      </c>
      <c r="P20" s="142">
        <v>0</v>
      </c>
      <c r="Q20" s="142">
        <v>0</v>
      </c>
      <c r="R20" s="142">
        <v>0</v>
      </c>
      <c r="S20" s="142">
        <v>0</v>
      </c>
      <c r="T20" s="142">
        <v>0</v>
      </c>
      <c r="U20" s="142">
        <v>32.834745704540858</v>
      </c>
      <c r="V20" s="142">
        <v>48.262500000000003</v>
      </c>
      <c r="W20" s="142">
        <v>37.92695566499998</v>
      </c>
      <c r="X20" s="142">
        <v>22.756173398999991</v>
      </c>
      <c r="Y20" s="142">
        <v>13.65370403939999</v>
      </c>
      <c r="Z20" s="142">
        <v>11.116586362906711</v>
      </c>
      <c r="AA20" s="142">
        <v>0</v>
      </c>
      <c r="AB20" s="142">
        <v>0</v>
      </c>
    </row>
    <row r="21" spans="1:28" x14ac:dyDescent="0.2">
      <c r="A21" s="143" t="s">
        <v>312</v>
      </c>
      <c r="B21" s="23" t="s">
        <v>303</v>
      </c>
      <c r="C21" s="23" t="s">
        <v>308</v>
      </c>
      <c r="D21" s="142">
        <v>0</v>
      </c>
      <c r="E21" s="142">
        <v>0</v>
      </c>
      <c r="F21" s="142">
        <v>0</v>
      </c>
      <c r="G21" s="142">
        <v>2.0055063</v>
      </c>
      <c r="H21" s="142">
        <v>3.863752158333333</v>
      </c>
      <c r="I21" s="142">
        <v>6.8395097083333338</v>
      </c>
      <c r="J21" s="142">
        <v>10.851397933333329</v>
      </c>
      <c r="K21" s="142">
        <v>15.86534685833333</v>
      </c>
      <c r="L21" s="142">
        <v>9.5192081150000014</v>
      </c>
      <c r="M21" s="142">
        <v>11.52232525457959</v>
      </c>
      <c r="N21" s="142">
        <v>24.625906317747749</v>
      </c>
      <c r="O21" s="142">
        <v>38.17469369920304</v>
      </c>
      <c r="P21" s="142">
        <v>22.90481621952182</v>
      </c>
      <c r="Q21" s="142">
        <v>13.74288973171309</v>
      </c>
      <c r="R21" s="142">
        <v>28.130224640564968</v>
      </c>
      <c r="S21" s="142">
        <v>42.37894476945754</v>
      </c>
      <c r="T21" s="142">
        <v>59.330522677240573</v>
      </c>
      <c r="U21" s="142">
        <v>40.194910136803479</v>
      </c>
      <c r="V21" s="142">
        <v>41.716736608333342</v>
      </c>
      <c r="W21" s="142">
        <v>58.403431251666667</v>
      </c>
      <c r="X21" s="142">
        <v>38.892714314333332</v>
      </c>
      <c r="Y21" s="142">
        <v>37.397066415933381</v>
      </c>
      <c r="Z21" s="142">
        <v>22.438239849560031</v>
      </c>
      <c r="AA21" s="142">
        <v>13.462943909736021</v>
      </c>
      <c r="AB21" s="142">
        <v>14.08272565733324</v>
      </c>
    </row>
    <row r="22" spans="1:28" x14ac:dyDescent="0.2">
      <c r="A22" s="143" t="s">
        <v>310</v>
      </c>
      <c r="B22" s="23" t="s">
        <v>303</v>
      </c>
      <c r="C22" s="23" t="s">
        <v>308</v>
      </c>
      <c r="D22" s="142">
        <v>0</v>
      </c>
      <c r="E22" s="142">
        <v>0</v>
      </c>
      <c r="F22" s="142">
        <v>0</v>
      </c>
      <c r="G22" s="142">
        <v>0</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309</v>
      </c>
      <c r="B23" s="23" t="s">
        <v>303</v>
      </c>
      <c r="C23" s="23" t="s">
        <v>308</v>
      </c>
      <c r="D23" s="142">
        <v>1.0825233750000001</v>
      </c>
      <c r="E23" s="142">
        <v>1.2335523333333329</v>
      </c>
      <c r="F23" s="142">
        <v>1.543232158333333</v>
      </c>
      <c r="G23" s="142">
        <v>0</v>
      </c>
      <c r="H23" s="142">
        <v>0</v>
      </c>
      <c r="I23" s="142">
        <v>0</v>
      </c>
      <c r="J23" s="142">
        <v>0</v>
      </c>
      <c r="K23" s="142">
        <v>0</v>
      </c>
      <c r="L23" s="142">
        <v>12.40956007666666</v>
      </c>
      <c r="M23" s="142">
        <v>16.62279413708708</v>
      </c>
      <c r="N23" s="142">
        <v>9.9736764822522463</v>
      </c>
      <c r="O23" s="142">
        <v>3.1393962507969571</v>
      </c>
      <c r="P23" s="142">
        <v>25.321846172144841</v>
      </c>
      <c r="Q23" s="142">
        <v>41.649237576620237</v>
      </c>
      <c r="R23" s="142">
        <v>34.400880134435027</v>
      </c>
      <c r="S23" s="142">
        <v>27.241816830542451</v>
      </c>
      <c r="T23" s="142">
        <v>17.258919722759419</v>
      </c>
      <c r="U23" s="142">
        <v>10.35535183365565</v>
      </c>
      <c r="V23" s="142">
        <v>0</v>
      </c>
      <c r="W23" s="142">
        <v>0</v>
      </c>
      <c r="X23" s="142">
        <v>40.712147353333322</v>
      </c>
      <c r="Y23" s="142">
        <v>56.99700629466664</v>
      </c>
      <c r="Z23" s="142">
        <v>79.795808812533281</v>
      </c>
      <c r="AA23" s="142">
        <v>104.76703416526399</v>
      </c>
      <c r="AB23" s="142">
        <v>109.27793957600009</v>
      </c>
    </row>
    <row r="24" spans="1:28" x14ac:dyDescent="0.2">
      <c r="A24" s="143" t="s">
        <v>307</v>
      </c>
      <c r="B24" s="23" t="s">
        <v>303</v>
      </c>
      <c r="C24" s="23" t="s">
        <v>305</v>
      </c>
      <c r="D24" s="142">
        <v>155.2624472075556</v>
      </c>
      <c r="E24" s="142">
        <v>163.9524477132446</v>
      </c>
      <c r="F24" s="142">
        <v>165.1882957477504</v>
      </c>
      <c r="G24" s="142">
        <v>129.26230487841161</v>
      </c>
      <c r="H24" s="142">
        <v>105.118841206217</v>
      </c>
      <c r="I24" s="142">
        <v>73.385922138767029</v>
      </c>
      <c r="J24" s="142">
        <v>89.177323645952725</v>
      </c>
      <c r="K24" s="142">
        <v>105.66317971594231</v>
      </c>
      <c r="L24" s="142">
        <v>113.0360038732926</v>
      </c>
      <c r="M24" s="142">
        <v>115.0017545958577</v>
      </c>
      <c r="N24" s="142">
        <v>114.70061427160699</v>
      </c>
      <c r="O24" s="142">
        <v>116.601357745222</v>
      </c>
      <c r="P24" s="142">
        <v>110.6093863463969</v>
      </c>
      <c r="Q24" s="142">
        <v>104.12766515207851</v>
      </c>
      <c r="R24" s="142">
        <v>97.118312924815925</v>
      </c>
      <c r="S24" s="142">
        <v>89.635311006172373</v>
      </c>
      <c r="T24" s="142">
        <v>81.622904179370849</v>
      </c>
      <c r="U24" s="142">
        <v>73.049753513794897</v>
      </c>
      <c r="V24" s="142">
        <v>64.875267293820187</v>
      </c>
      <c r="W24" s="142">
        <v>56.231647423217069</v>
      </c>
      <c r="X24" s="142">
        <v>48.386540447683501</v>
      </c>
      <c r="Y24" s="142">
        <v>41.217322852680887</v>
      </c>
      <c r="Z24" s="142">
        <v>34.977417736298058</v>
      </c>
      <c r="AA24" s="142">
        <v>29.2778530006693</v>
      </c>
      <c r="AB24" s="142">
        <v>29.2778530081059</v>
      </c>
    </row>
    <row r="25" spans="1:28" x14ac:dyDescent="0.2">
      <c r="A25" s="143" t="s">
        <v>306</v>
      </c>
      <c r="B25" s="23" t="s">
        <v>303</v>
      </c>
      <c r="C25" s="23" t="s">
        <v>305</v>
      </c>
      <c r="D25" s="142">
        <v>0</v>
      </c>
      <c r="E25" s="142">
        <v>0</v>
      </c>
      <c r="F25" s="142">
        <v>0</v>
      </c>
      <c r="G25" s="142">
        <v>0</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row>
    <row r="26" spans="1:28" x14ac:dyDescent="0.2">
      <c r="A26" s="143" t="s">
        <v>5</v>
      </c>
      <c r="B26" s="23" t="s">
        <v>303</v>
      </c>
      <c r="C26" s="23" t="s">
        <v>302</v>
      </c>
      <c r="D26" s="142">
        <v>1385.2302780331661</v>
      </c>
      <c r="E26" s="142">
        <v>1965.1653570536059</v>
      </c>
      <c r="F26" s="142">
        <v>1923.6258186536061</v>
      </c>
      <c r="G26" s="142">
        <v>1883.3324664056061</v>
      </c>
      <c r="H26" s="142">
        <v>1844.247914725046</v>
      </c>
      <c r="I26" s="142">
        <v>1806.335899594902</v>
      </c>
      <c r="J26" s="142">
        <v>1769.561244918664</v>
      </c>
      <c r="K26" s="142">
        <v>1733.8898298827121</v>
      </c>
      <c r="L26" s="142">
        <v>1699.2885572978389</v>
      </c>
      <c r="M26" s="142">
        <v>1665.725322890512</v>
      </c>
      <c r="N26" s="142">
        <v>1633.1689855154041</v>
      </c>
      <c r="O26" s="142">
        <v>1601.58933826155</v>
      </c>
      <c r="P26" s="142">
        <v>1570.9570804253119</v>
      </c>
      <c r="Q26" s="142">
        <v>1541.24379032416</v>
      </c>
      <c r="R26" s="142">
        <v>1512.4218989260439</v>
      </c>
      <c r="S26" s="142">
        <v>1484.4646642698699</v>
      </c>
      <c r="T26" s="142">
        <v>1457.3461466533829</v>
      </c>
      <c r="U26" s="142">
        <v>1431.0411845653889</v>
      </c>
      <c r="V26" s="142">
        <v>1405.5253713400359</v>
      </c>
      <c r="W26" s="142">
        <v>1380.775032511443</v>
      </c>
      <c r="X26" s="142">
        <v>1356.7672038477081</v>
      </c>
      <c r="Y26" s="142">
        <v>1333.479610043885</v>
      </c>
      <c r="Z26" s="142">
        <v>1310.8906440541759</v>
      </c>
      <c r="AA26" s="142">
        <v>1288.9793470441591</v>
      </c>
      <c r="AB26" s="142">
        <v>1267.7253889444421</v>
      </c>
    </row>
    <row r="27" spans="1:28" x14ac:dyDescent="0.2">
      <c r="A27" s="143" t="s">
        <v>304</v>
      </c>
      <c r="B27" s="23" t="s">
        <v>303</v>
      </c>
      <c r="C27" s="23" t="s">
        <v>302</v>
      </c>
      <c r="D27" s="142">
        <v>2041.163086138173</v>
      </c>
      <c r="E27" s="142">
        <v>1503.986061292482</v>
      </c>
      <c r="F27" s="142">
        <v>1424.167598888675</v>
      </c>
      <c r="G27" s="142">
        <v>1449.081116780794</v>
      </c>
      <c r="H27" s="142">
        <v>1460.4441990324819</v>
      </c>
      <c r="I27" s="142">
        <v>1446.817413828519</v>
      </c>
      <c r="J27" s="142">
        <v>1432.1168999501399</v>
      </c>
      <c r="K27" s="142">
        <v>1397.834732168561</v>
      </c>
      <c r="L27" s="142">
        <v>1346.480286899199</v>
      </c>
      <c r="M27" s="142">
        <v>1302.51371091132</v>
      </c>
      <c r="N27" s="142">
        <v>1264.1753324899821</v>
      </c>
      <c r="O27" s="142">
        <v>1238.1222768378821</v>
      </c>
      <c r="P27" s="142">
        <v>1191.43424600921</v>
      </c>
      <c r="Q27" s="142">
        <v>1135.4371361825879</v>
      </c>
      <c r="R27" s="142">
        <v>1087.3529996596901</v>
      </c>
      <c r="S27" s="142">
        <v>1037.1745426817231</v>
      </c>
      <c r="T27" s="142">
        <v>984.41083232980588</v>
      </c>
      <c r="U27" s="142">
        <v>927.61018167693396</v>
      </c>
      <c r="V27" s="142">
        <v>907.5025969492408</v>
      </c>
      <c r="W27" s="142">
        <v>880.45227037920313</v>
      </c>
      <c r="X27" s="142">
        <v>845.1756216415904</v>
      </c>
      <c r="Y27" s="142">
        <v>867.43830132974153</v>
      </c>
      <c r="Z27" s="142">
        <v>892.572639877862</v>
      </c>
      <c r="AA27" s="142">
        <v>922.86925239625782</v>
      </c>
      <c r="AB27" s="142">
        <v>946.55513359376084</v>
      </c>
    </row>
    <row r="28" spans="1:28" x14ac:dyDescent="0.2">
      <c r="A28" s="143" t="s">
        <v>335</v>
      </c>
      <c r="B28" s="23" t="s">
        <v>279</v>
      </c>
      <c r="C28" s="23" t="s">
        <v>135</v>
      </c>
      <c r="D28" s="142"/>
      <c r="E28" s="142"/>
      <c r="F28" s="142"/>
      <c r="G28" s="142"/>
      <c r="H28" s="142"/>
      <c r="I28" s="142"/>
      <c r="J28" s="142"/>
      <c r="K28" s="142"/>
      <c r="L28" s="142"/>
      <c r="M28" s="142"/>
      <c r="N28" s="142"/>
      <c r="O28" s="142"/>
      <c r="P28" s="142"/>
      <c r="Q28" s="142"/>
      <c r="R28" s="142"/>
      <c r="S28" s="142"/>
      <c r="T28" s="142"/>
      <c r="U28" s="142"/>
      <c r="V28" s="142"/>
      <c r="W28" s="142">
        <v>-1000000</v>
      </c>
      <c r="X28" s="142">
        <v>-1000000</v>
      </c>
      <c r="Y28" s="142">
        <v>-1000000</v>
      </c>
      <c r="Z28" s="142">
        <v>-1000000</v>
      </c>
      <c r="AA28" s="142">
        <v>-1000000</v>
      </c>
      <c r="AB28" s="142">
        <v>-1000000</v>
      </c>
    </row>
    <row r="29" spans="1:28" x14ac:dyDescent="0.2">
      <c r="A29" s="143" t="s">
        <v>301</v>
      </c>
      <c r="B29" s="23" t="s">
        <v>279</v>
      </c>
      <c r="C29" s="23" t="s">
        <v>135</v>
      </c>
      <c r="D29" s="142">
        <v>56</v>
      </c>
      <c r="E29" s="142">
        <v>56</v>
      </c>
      <c r="F29" s="142">
        <v>56</v>
      </c>
      <c r="G29" s="142">
        <v>56</v>
      </c>
      <c r="H29" s="142">
        <v>56</v>
      </c>
      <c r="I29" s="142">
        <v>56</v>
      </c>
      <c r="J29" s="142">
        <v>56</v>
      </c>
      <c r="K29" s="142">
        <v>56</v>
      </c>
      <c r="L29" s="142">
        <v>56</v>
      </c>
      <c r="M29" s="142">
        <v>56</v>
      </c>
      <c r="N29" s="142">
        <v>56</v>
      </c>
      <c r="O29" s="142">
        <v>56</v>
      </c>
      <c r="P29" s="142">
        <v>56</v>
      </c>
      <c r="Q29" s="142">
        <v>56</v>
      </c>
      <c r="R29" s="142">
        <v>56</v>
      </c>
      <c r="S29" s="142">
        <v>56</v>
      </c>
      <c r="T29" s="142">
        <v>56</v>
      </c>
      <c r="U29" s="142">
        <v>56</v>
      </c>
      <c r="V29" s="142">
        <v>56</v>
      </c>
      <c r="W29" s="142">
        <v>56</v>
      </c>
      <c r="X29" s="142">
        <v>56</v>
      </c>
      <c r="Y29" s="142">
        <v>56</v>
      </c>
      <c r="Z29" s="142">
        <v>56</v>
      </c>
      <c r="AA29" s="142">
        <v>56</v>
      </c>
      <c r="AB29" s="142">
        <v>56</v>
      </c>
    </row>
    <row r="30" spans="1:28" x14ac:dyDescent="0.2">
      <c r="A30" s="143" t="s">
        <v>300</v>
      </c>
      <c r="B30" s="23" t="s">
        <v>279</v>
      </c>
      <c r="C30" s="23" t="s">
        <v>135</v>
      </c>
      <c r="D30" s="142">
        <v>31</v>
      </c>
      <c r="E30" s="142">
        <v>31</v>
      </c>
      <c r="F30" s="142">
        <v>31</v>
      </c>
      <c r="G30" s="142">
        <v>31</v>
      </c>
      <c r="H30" s="142">
        <v>31</v>
      </c>
      <c r="I30" s="142">
        <v>31</v>
      </c>
      <c r="J30" s="142">
        <v>31</v>
      </c>
      <c r="K30" s="142">
        <v>31</v>
      </c>
      <c r="L30" s="142">
        <v>31</v>
      </c>
      <c r="M30" s="142">
        <v>31</v>
      </c>
      <c r="N30" s="142">
        <v>31</v>
      </c>
      <c r="O30" s="142">
        <v>31</v>
      </c>
      <c r="P30" s="142">
        <v>31</v>
      </c>
      <c r="Q30" s="142">
        <v>31</v>
      </c>
      <c r="R30" s="142">
        <v>31</v>
      </c>
      <c r="S30" s="142">
        <v>31</v>
      </c>
      <c r="T30" s="142">
        <v>31</v>
      </c>
      <c r="U30" s="142">
        <v>31</v>
      </c>
      <c r="V30" s="142">
        <v>31</v>
      </c>
      <c r="W30" s="142">
        <v>31</v>
      </c>
      <c r="X30" s="142">
        <v>31</v>
      </c>
      <c r="Y30" s="142">
        <v>31</v>
      </c>
      <c r="Z30" s="142">
        <v>31</v>
      </c>
      <c r="AA30" s="142">
        <v>31</v>
      </c>
      <c r="AB30" s="142">
        <v>31</v>
      </c>
    </row>
    <row r="31" spans="1:28" x14ac:dyDescent="0.2">
      <c r="A31" s="143" t="s">
        <v>334</v>
      </c>
      <c r="B31" s="23" t="s">
        <v>279</v>
      </c>
      <c r="C31" s="23" t="s">
        <v>135</v>
      </c>
      <c r="D31" s="142"/>
      <c r="E31" s="142"/>
      <c r="F31" s="142"/>
      <c r="G31" s="142">
        <v>-1000000</v>
      </c>
      <c r="H31" s="142">
        <v>-1000000</v>
      </c>
      <c r="I31" s="142">
        <v>-1000000</v>
      </c>
      <c r="J31" s="142"/>
      <c r="K31" s="142"/>
      <c r="L31" s="142"/>
      <c r="M31" s="142"/>
      <c r="N31" s="142"/>
      <c r="O31" s="142"/>
      <c r="P31" s="142"/>
      <c r="Q31" s="142"/>
      <c r="R31" s="142"/>
      <c r="S31" s="142"/>
      <c r="T31" s="142"/>
      <c r="U31" s="142">
        <v>-1000000</v>
      </c>
      <c r="V31" s="142">
        <v>-1000000</v>
      </c>
      <c r="W31" s="142">
        <v>-1000000</v>
      </c>
      <c r="X31" s="142">
        <v>-1000000</v>
      </c>
      <c r="Y31" s="142">
        <v>-1000000</v>
      </c>
      <c r="Z31" s="142">
        <v>-1000000</v>
      </c>
      <c r="AA31" s="142"/>
      <c r="AB31" s="142"/>
    </row>
    <row r="32" spans="1:28" x14ac:dyDescent="0.2">
      <c r="A32" s="143" t="s">
        <v>299</v>
      </c>
      <c r="B32" s="23" t="s">
        <v>279</v>
      </c>
      <c r="C32" s="23" t="s">
        <v>135</v>
      </c>
      <c r="D32" s="142">
        <v>57.74</v>
      </c>
      <c r="E32" s="142">
        <v>57.74</v>
      </c>
      <c r="F32" s="142">
        <v>57.74</v>
      </c>
      <c r="G32" s="142">
        <v>57.74</v>
      </c>
      <c r="H32" s="142">
        <v>57.74</v>
      </c>
      <c r="I32" s="142">
        <v>57.74</v>
      </c>
      <c r="J32" s="142">
        <v>57.74</v>
      </c>
      <c r="K32" s="142">
        <v>57.74</v>
      </c>
      <c r="L32" s="142">
        <v>57.74</v>
      </c>
      <c r="M32" s="142">
        <v>57.74</v>
      </c>
      <c r="N32" s="142">
        <v>57.74</v>
      </c>
      <c r="O32" s="142">
        <v>57.74</v>
      </c>
      <c r="P32" s="142">
        <v>57.74</v>
      </c>
      <c r="Q32" s="142">
        <v>57.74</v>
      </c>
      <c r="R32" s="142">
        <v>57.74</v>
      </c>
      <c r="S32" s="142">
        <v>57.74</v>
      </c>
      <c r="T32" s="142">
        <v>57.74</v>
      </c>
      <c r="U32" s="142">
        <v>57.74</v>
      </c>
      <c r="V32" s="142">
        <v>57.74</v>
      </c>
      <c r="W32" s="142">
        <v>57.74</v>
      </c>
      <c r="X32" s="142">
        <v>57.74</v>
      </c>
      <c r="Y32" s="142">
        <v>57.74</v>
      </c>
      <c r="Z32" s="142">
        <v>57.74</v>
      </c>
      <c r="AA32" s="142">
        <v>57.74</v>
      </c>
      <c r="AB32" s="142">
        <v>57.74</v>
      </c>
    </row>
    <row r="33" spans="1:28" x14ac:dyDescent="0.2">
      <c r="A33" s="143" t="s">
        <v>298</v>
      </c>
      <c r="B33" s="23" t="s">
        <v>279</v>
      </c>
      <c r="C33" s="23" t="s">
        <v>135</v>
      </c>
      <c r="D33" s="142">
        <v>100.82</v>
      </c>
      <c r="E33" s="142">
        <v>100.82</v>
      </c>
      <c r="F33" s="142">
        <v>100.82</v>
      </c>
      <c r="G33" s="142">
        <v>100.5</v>
      </c>
      <c r="H33" s="142">
        <v>100.5</v>
      </c>
      <c r="I33" s="142">
        <v>100.5</v>
      </c>
      <c r="J33" s="142">
        <v>100.5</v>
      </c>
      <c r="K33" s="142">
        <v>100.5</v>
      </c>
      <c r="L33" s="142">
        <v>100.5</v>
      </c>
      <c r="M33" s="142">
        <v>100.5</v>
      </c>
      <c r="N33" s="142">
        <v>100.5</v>
      </c>
      <c r="O33" s="142">
        <v>100.5</v>
      </c>
      <c r="P33" s="142">
        <v>100.5</v>
      </c>
      <c r="Q33" s="142">
        <v>100.5</v>
      </c>
      <c r="R33" s="142">
        <v>100.5</v>
      </c>
      <c r="S33" s="142">
        <v>100.5</v>
      </c>
      <c r="T33" s="142">
        <v>100.5</v>
      </c>
      <c r="U33" s="142">
        <v>100.5</v>
      </c>
      <c r="V33" s="142">
        <v>100.5</v>
      </c>
      <c r="W33" s="142">
        <v>100.5</v>
      </c>
      <c r="X33" s="142">
        <v>100.5</v>
      </c>
      <c r="Y33" s="142">
        <v>100.5</v>
      </c>
      <c r="Z33" s="142">
        <v>100.5</v>
      </c>
      <c r="AA33" s="142">
        <v>100.5</v>
      </c>
      <c r="AB33" s="142">
        <v>100.5</v>
      </c>
    </row>
    <row r="34" spans="1:28" x14ac:dyDescent="0.2">
      <c r="A34" s="143" t="s">
        <v>297</v>
      </c>
      <c r="B34" s="23" t="s">
        <v>279</v>
      </c>
      <c r="C34" s="23" t="s">
        <v>135</v>
      </c>
      <c r="D34" s="142">
        <v>89.37</v>
      </c>
      <c r="E34" s="142">
        <v>89.15</v>
      </c>
      <c r="F34" s="142">
        <v>87.89</v>
      </c>
      <c r="G34" s="142">
        <v>81.7</v>
      </c>
      <c r="H34" s="142">
        <v>80.17</v>
      </c>
      <c r="I34" s="142">
        <v>78.63</v>
      </c>
      <c r="J34" s="142">
        <v>77.099999999999994</v>
      </c>
      <c r="K34" s="142">
        <v>75.569999999999993</v>
      </c>
      <c r="L34" s="142">
        <v>74.03</v>
      </c>
      <c r="M34" s="142">
        <v>69.27</v>
      </c>
      <c r="N34" s="142">
        <v>64.510000000000005</v>
      </c>
      <c r="O34" s="142">
        <v>59.75</v>
      </c>
      <c r="P34" s="142">
        <v>54.99</v>
      </c>
      <c r="Q34" s="142">
        <v>50.23</v>
      </c>
      <c r="R34" s="142">
        <v>45.47</v>
      </c>
      <c r="S34" s="142">
        <v>40.71</v>
      </c>
      <c r="T34" s="142">
        <v>35.950000000000003</v>
      </c>
      <c r="U34" s="142">
        <v>31.19</v>
      </c>
      <c r="V34" s="142">
        <v>26.44</v>
      </c>
      <c r="W34" s="142">
        <v>23.26</v>
      </c>
      <c r="X34" s="142">
        <v>20.09</v>
      </c>
      <c r="Y34" s="142">
        <v>16.920000000000002</v>
      </c>
      <c r="Z34" s="142">
        <v>13.74</v>
      </c>
      <c r="AA34" s="142">
        <v>10.57</v>
      </c>
      <c r="AB34" s="142">
        <v>10.57</v>
      </c>
    </row>
    <row r="35" spans="1:28" x14ac:dyDescent="0.2">
      <c r="A35" s="143" t="s">
        <v>296</v>
      </c>
      <c r="B35" s="23" t="s">
        <v>279</v>
      </c>
      <c r="C35" s="23" t="s">
        <v>135</v>
      </c>
      <c r="D35" s="142">
        <v>-293</v>
      </c>
      <c r="E35" s="142">
        <v>-293</v>
      </c>
      <c r="F35" s="142">
        <v>-293</v>
      </c>
      <c r="G35" s="142">
        <v>-293</v>
      </c>
      <c r="H35" s="142">
        <v>-293</v>
      </c>
      <c r="I35" s="142">
        <v>-293</v>
      </c>
      <c r="J35" s="142">
        <v>-293</v>
      </c>
      <c r="K35" s="142">
        <v>-293</v>
      </c>
      <c r="L35" s="142">
        <v>-293</v>
      </c>
      <c r="M35" s="142">
        <v>-293</v>
      </c>
      <c r="N35" s="142">
        <v>-293</v>
      </c>
      <c r="O35" s="142"/>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v>-440</v>
      </c>
      <c r="I36" s="142">
        <v>-440</v>
      </c>
      <c r="J36" s="142"/>
      <c r="K36" s="142"/>
      <c r="L36" s="142"/>
      <c r="M36" s="142"/>
      <c r="N36" s="142"/>
      <c r="O36" s="142"/>
      <c r="P36" s="142"/>
      <c r="Q36" s="142"/>
      <c r="R36" s="142"/>
      <c r="S36" s="142">
        <v>-440</v>
      </c>
      <c r="T36" s="142">
        <v>-440</v>
      </c>
      <c r="U36" s="142">
        <v>-440</v>
      </c>
      <c r="V36" s="142">
        <v>-440</v>
      </c>
      <c r="W36" s="142"/>
      <c r="X36" s="142"/>
      <c r="Y36" s="142"/>
      <c r="Z36" s="142"/>
      <c r="AA36" s="142"/>
      <c r="AB36" s="142"/>
    </row>
    <row r="37" spans="1:28" x14ac:dyDescent="0.2">
      <c r="A37" s="143" t="s">
        <v>294</v>
      </c>
      <c r="B37" s="23" t="s">
        <v>279</v>
      </c>
      <c r="C37" s="23" t="s">
        <v>135</v>
      </c>
      <c r="D37" s="142">
        <v>76.73</v>
      </c>
      <c r="E37" s="142">
        <v>81</v>
      </c>
      <c r="F37" s="142">
        <v>84.7</v>
      </c>
      <c r="G37" s="142">
        <v>0</v>
      </c>
      <c r="H37" s="142">
        <v>0</v>
      </c>
      <c r="I37" s="142">
        <v>0</v>
      </c>
      <c r="J37" s="142">
        <v>0</v>
      </c>
      <c r="K37" s="142">
        <v>0</v>
      </c>
      <c r="L37" s="142">
        <v>74.400000000000006</v>
      </c>
      <c r="M37" s="142">
        <v>0</v>
      </c>
      <c r="N37" s="142">
        <v>0</v>
      </c>
      <c r="O37" s="142">
        <v>0</v>
      </c>
      <c r="P37" s="142">
        <v>0</v>
      </c>
      <c r="Q37" s="142">
        <v>0</v>
      </c>
      <c r="R37" s="142">
        <v>0</v>
      </c>
      <c r="S37" s="142">
        <v>0</v>
      </c>
      <c r="T37" s="142">
        <v>0</v>
      </c>
      <c r="U37" s="142">
        <v>0</v>
      </c>
      <c r="V37" s="142">
        <v>0</v>
      </c>
      <c r="W37" s="142">
        <v>0</v>
      </c>
      <c r="X37" s="142">
        <v>0</v>
      </c>
      <c r="Y37" s="142">
        <v>0</v>
      </c>
      <c r="Z37" s="142">
        <v>0</v>
      </c>
      <c r="AA37" s="142">
        <v>0</v>
      </c>
      <c r="AB37" s="142">
        <v>0</v>
      </c>
    </row>
    <row r="38" spans="1:28" x14ac:dyDescent="0.2">
      <c r="A38" s="143" t="s">
        <v>293</v>
      </c>
      <c r="B38" s="23" t="s">
        <v>279</v>
      </c>
      <c r="C38" s="23" t="s">
        <v>135</v>
      </c>
      <c r="D38" s="142"/>
      <c r="E38" s="142"/>
      <c r="F38" s="142"/>
      <c r="G38" s="142">
        <v>-440</v>
      </c>
      <c r="H38" s="142">
        <v>-440</v>
      </c>
      <c r="I38" s="142">
        <v>-440</v>
      </c>
      <c r="J38" s="142">
        <v>-440</v>
      </c>
      <c r="K38" s="142">
        <v>-440</v>
      </c>
      <c r="L38" s="142">
        <v>-440</v>
      </c>
      <c r="M38" s="142"/>
      <c r="N38" s="142"/>
      <c r="O38" s="142"/>
      <c r="P38" s="142"/>
      <c r="Q38" s="142"/>
      <c r="R38" s="142">
        <v>-440</v>
      </c>
      <c r="S38" s="142"/>
      <c r="T38" s="142">
        <v>-440</v>
      </c>
      <c r="U38" s="142">
        <v>-440</v>
      </c>
      <c r="V38" s="142">
        <v>-440</v>
      </c>
      <c r="W38" s="142">
        <v>-440</v>
      </c>
      <c r="X38" s="142">
        <v>-440</v>
      </c>
      <c r="Y38" s="142">
        <v>-440</v>
      </c>
      <c r="Z38" s="142">
        <v>-440</v>
      </c>
      <c r="AA38" s="142">
        <v>-440</v>
      </c>
      <c r="AB38" s="142">
        <v>-440</v>
      </c>
    </row>
    <row r="39" spans="1:28" x14ac:dyDescent="0.2">
      <c r="A39" s="143" t="s">
        <v>292</v>
      </c>
      <c r="B39" s="23" t="s">
        <v>279</v>
      </c>
      <c r="C39" s="23" t="s">
        <v>135</v>
      </c>
      <c r="D39" s="142">
        <v>76.73</v>
      </c>
      <c r="E39" s="142">
        <v>81</v>
      </c>
      <c r="F39" s="142">
        <v>84.7</v>
      </c>
      <c r="G39" s="142">
        <v>0</v>
      </c>
      <c r="H39" s="142">
        <v>0</v>
      </c>
      <c r="I39" s="142">
        <v>0</v>
      </c>
      <c r="J39" s="142">
        <v>0</v>
      </c>
      <c r="K39" s="142">
        <v>0</v>
      </c>
      <c r="L39" s="142">
        <v>9.42</v>
      </c>
      <c r="M39" s="142">
        <v>0</v>
      </c>
      <c r="N39" s="142">
        <v>0</v>
      </c>
      <c r="O39" s="142">
        <v>0</v>
      </c>
      <c r="P39" s="142">
        <v>0</v>
      </c>
      <c r="Q39" s="142">
        <v>0</v>
      </c>
      <c r="R39" s="142">
        <v>0</v>
      </c>
      <c r="S39" s="142">
        <v>0</v>
      </c>
      <c r="T39" s="142">
        <v>0</v>
      </c>
      <c r="U39" s="142">
        <v>0</v>
      </c>
      <c r="V39" s="142">
        <v>0</v>
      </c>
      <c r="W39" s="142">
        <v>0</v>
      </c>
      <c r="X39" s="142">
        <v>0</v>
      </c>
      <c r="Y39" s="142">
        <v>0</v>
      </c>
      <c r="Z39" s="142">
        <v>0</v>
      </c>
      <c r="AA39" s="142">
        <v>0</v>
      </c>
      <c r="AB39" s="142">
        <v>0</v>
      </c>
    </row>
    <row r="40" spans="1:28" x14ac:dyDescent="0.2">
      <c r="A40" s="143" t="s">
        <v>291</v>
      </c>
      <c r="B40" s="23" t="s">
        <v>279</v>
      </c>
      <c r="C40" s="23" t="s">
        <v>135</v>
      </c>
      <c r="D40" s="142">
        <v>66</v>
      </c>
      <c r="E40" s="142">
        <v>59</v>
      </c>
      <c r="F40" s="142">
        <v>59</v>
      </c>
      <c r="G40" s="142">
        <v>35</v>
      </c>
      <c r="H40" s="142">
        <v>35</v>
      </c>
      <c r="I40" s="142">
        <v>35</v>
      </c>
      <c r="J40" s="142">
        <v>35</v>
      </c>
      <c r="K40" s="142">
        <v>56</v>
      </c>
      <c r="L40" s="142">
        <v>56</v>
      </c>
      <c r="M40" s="142">
        <v>55</v>
      </c>
      <c r="N40" s="142">
        <v>55</v>
      </c>
      <c r="O40" s="142">
        <v>55</v>
      </c>
      <c r="P40" s="142">
        <v>46.04</v>
      </c>
      <c r="Q40" s="142">
        <v>37.81</v>
      </c>
      <c r="R40" s="142">
        <v>35</v>
      </c>
      <c r="S40" s="142">
        <v>35</v>
      </c>
      <c r="T40" s="142">
        <v>35</v>
      </c>
      <c r="U40" s="142">
        <v>35</v>
      </c>
      <c r="V40" s="142">
        <v>35</v>
      </c>
      <c r="W40" s="142">
        <v>35</v>
      </c>
      <c r="X40" s="142">
        <v>35</v>
      </c>
      <c r="Y40" s="142">
        <v>35</v>
      </c>
      <c r="Z40" s="142">
        <v>35</v>
      </c>
      <c r="AA40" s="142">
        <v>35</v>
      </c>
      <c r="AB40" s="142">
        <v>35</v>
      </c>
    </row>
    <row r="41" spans="1:28" x14ac:dyDescent="0.2">
      <c r="A41" s="143" t="s">
        <v>290</v>
      </c>
      <c r="B41" s="23" t="s">
        <v>279</v>
      </c>
      <c r="C41" s="23" t="s">
        <v>135</v>
      </c>
      <c r="D41" s="142">
        <v>66</v>
      </c>
      <c r="E41" s="142">
        <v>59</v>
      </c>
      <c r="F41" s="142">
        <v>59</v>
      </c>
      <c r="G41" s="142">
        <v>35</v>
      </c>
      <c r="H41" s="142">
        <v>35</v>
      </c>
      <c r="I41" s="142">
        <v>35</v>
      </c>
      <c r="J41" s="142">
        <v>35</v>
      </c>
      <c r="K41" s="142">
        <v>56</v>
      </c>
      <c r="L41" s="142">
        <v>56</v>
      </c>
      <c r="M41" s="142">
        <v>55</v>
      </c>
      <c r="N41" s="142">
        <v>55</v>
      </c>
      <c r="O41" s="142">
        <v>55</v>
      </c>
      <c r="P41" s="142">
        <v>54</v>
      </c>
      <c r="Q41" s="142">
        <v>54</v>
      </c>
      <c r="R41" s="142">
        <v>35</v>
      </c>
      <c r="S41" s="142">
        <v>35</v>
      </c>
      <c r="T41" s="142">
        <v>35</v>
      </c>
      <c r="U41" s="142">
        <v>35</v>
      </c>
      <c r="V41" s="142">
        <v>35</v>
      </c>
      <c r="W41" s="142">
        <v>35</v>
      </c>
      <c r="X41" s="142">
        <v>35</v>
      </c>
      <c r="Y41" s="142">
        <v>35</v>
      </c>
      <c r="Z41" s="142">
        <v>35</v>
      </c>
      <c r="AA41" s="142">
        <v>52</v>
      </c>
      <c r="AB41" s="142">
        <v>52</v>
      </c>
    </row>
    <row r="42" spans="1:28" x14ac:dyDescent="0.2">
      <c r="A42" s="143" t="s">
        <v>289</v>
      </c>
      <c r="B42" s="23" t="s">
        <v>279</v>
      </c>
      <c r="C42" s="23" t="s">
        <v>135</v>
      </c>
      <c r="D42" s="142"/>
      <c r="E42" s="142"/>
      <c r="F42" s="142"/>
      <c r="G42" s="142"/>
      <c r="H42" s="142"/>
      <c r="I42" s="142"/>
      <c r="J42" s="142"/>
      <c r="K42" s="142"/>
      <c r="L42" s="142"/>
      <c r="M42" s="142"/>
      <c r="N42" s="142"/>
      <c r="O42" s="142"/>
      <c r="P42" s="142"/>
      <c r="Q42" s="142"/>
      <c r="R42" s="142"/>
      <c r="S42" s="142"/>
      <c r="T42" s="142">
        <v>10.51</v>
      </c>
      <c r="U42" s="142">
        <v>10.51</v>
      </c>
      <c r="V42" s="142">
        <v>10.51</v>
      </c>
      <c r="W42" s="142">
        <v>10.51</v>
      </c>
      <c r="X42" s="142">
        <v>10.51</v>
      </c>
      <c r="Y42" s="142">
        <v>10.51</v>
      </c>
      <c r="Z42" s="142">
        <v>10.51</v>
      </c>
      <c r="AA42" s="142">
        <v>10.51</v>
      </c>
      <c r="AB42" s="142">
        <v>10.51</v>
      </c>
    </row>
    <row r="43" spans="1:28" x14ac:dyDescent="0.2">
      <c r="A43" s="143" t="s">
        <v>288</v>
      </c>
      <c r="B43" s="23" t="s">
        <v>279</v>
      </c>
      <c r="C43" s="23" t="s">
        <v>135</v>
      </c>
      <c r="D43" s="142"/>
      <c r="E43" s="142"/>
      <c r="F43" s="142"/>
      <c r="G43" s="142">
        <v>-353</v>
      </c>
      <c r="H43" s="142">
        <v>-353</v>
      </c>
      <c r="I43" s="142">
        <v>-353</v>
      </c>
      <c r="J43" s="142">
        <v>-353</v>
      </c>
      <c r="K43" s="142">
        <v>-353</v>
      </c>
      <c r="L43" s="142">
        <v>-353</v>
      </c>
      <c r="M43" s="142">
        <v>-353</v>
      </c>
      <c r="N43" s="142">
        <v>-353</v>
      </c>
      <c r="O43" s="142">
        <v>-353</v>
      </c>
      <c r="P43" s="142">
        <v>-353</v>
      </c>
      <c r="Q43" s="142">
        <v>-353</v>
      </c>
      <c r="R43" s="142">
        <v>-353</v>
      </c>
      <c r="S43" s="142">
        <v>-353</v>
      </c>
      <c r="T43" s="142">
        <v>-353</v>
      </c>
      <c r="U43" s="142">
        <v>-353</v>
      </c>
      <c r="V43" s="142">
        <v>-353</v>
      </c>
      <c r="W43" s="142">
        <v>-353</v>
      </c>
      <c r="X43" s="142">
        <v>-353</v>
      </c>
      <c r="Y43" s="142">
        <v>-353</v>
      </c>
      <c r="Z43" s="142">
        <v>-353</v>
      </c>
      <c r="AA43" s="142">
        <v>-353</v>
      </c>
      <c r="AB43" s="142">
        <v>-353</v>
      </c>
    </row>
    <row r="44" spans="1:28" x14ac:dyDescent="0.2">
      <c r="A44" s="143" t="s">
        <v>286</v>
      </c>
      <c r="B44" s="23" t="s">
        <v>279</v>
      </c>
      <c r="C44" s="23" t="s">
        <v>135</v>
      </c>
      <c r="D44" s="142"/>
      <c r="E44" s="142">
        <v>99</v>
      </c>
      <c r="F44" s="142">
        <v>99</v>
      </c>
      <c r="G44" s="142"/>
      <c r="H44" s="142"/>
      <c r="I44" s="142"/>
      <c r="J44" s="142"/>
      <c r="K44" s="142">
        <v>99</v>
      </c>
      <c r="L44" s="142">
        <v>99</v>
      </c>
      <c r="M44" s="142">
        <v>99</v>
      </c>
      <c r="N44" s="142">
        <v>99</v>
      </c>
      <c r="O44" s="142">
        <v>99</v>
      </c>
      <c r="P44" s="142">
        <v>99</v>
      </c>
      <c r="Q44" s="142">
        <v>99</v>
      </c>
      <c r="R44" s="142">
        <v>99</v>
      </c>
      <c r="S44" s="142">
        <v>99</v>
      </c>
      <c r="T44" s="142">
        <v>99</v>
      </c>
      <c r="U44" s="142">
        <v>99</v>
      </c>
      <c r="V44" s="142">
        <v>99</v>
      </c>
      <c r="W44" s="142">
        <v>99</v>
      </c>
      <c r="X44" s="142">
        <v>99</v>
      </c>
      <c r="Y44" s="142">
        <v>99</v>
      </c>
      <c r="Z44" s="142">
        <v>99</v>
      </c>
      <c r="AA44" s="142">
        <v>99</v>
      </c>
      <c r="AB44" s="142">
        <v>99</v>
      </c>
    </row>
    <row r="45" spans="1:28" x14ac:dyDescent="0.2">
      <c r="A45" s="143" t="s">
        <v>333</v>
      </c>
      <c r="B45" s="23" t="s">
        <v>279</v>
      </c>
      <c r="C45" s="23" t="s">
        <v>135</v>
      </c>
      <c r="D45" s="142"/>
      <c r="E45" s="142"/>
      <c r="F45" s="142"/>
      <c r="G45" s="142"/>
      <c r="H45" s="142"/>
      <c r="I45" s="142"/>
      <c r="J45" s="142"/>
      <c r="K45" s="142"/>
      <c r="L45" s="142"/>
      <c r="M45" s="142"/>
      <c r="N45" s="142"/>
      <c r="O45" s="142"/>
      <c r="P45" s="142"/>
      <c r="Q45" s="142"/>
      <c r="R45" s="142"/>
      <c r="S45" s="142"/>
      <c r="T45" s="142"/>
      <c r="U45" s="142">
        <v>10.51</v>
      </c>
      <c r="V45" s="142">
        <v>10.51</v>
      </c>
      <c r="W45" s="142">
        <v>10.51</v>
      </c>
      <c r="X45" s="142">
        <v>10.51</v>
      </c>
      <c r="Y45" s="142">
        <v>10.51</v>
      </c>
      <c r="Z45" s="142">
        <v>10.51</v>
      </c>
      <c r="AA45" s="142"/>
      <c r="AB45" s="142"/>
    </row>
    <row r="46" spans="1:28" x14ac:dyDescent="0.2">
      <c r="A46" s="143" t="s">
        <v>285</v>
      </c>
      <c r="B46" s="23" t="s">
        <v>279</v>
      </c>
      <c r="C46" s="23" t="s">
        <v>135</v>
      </c>
      <c r="D46" s="142"/>
      <c r="E46" s="142"/>
      <c r="F46" s="142"/>
      <c r="G46" s="142">
        <v>-353</v>
      </c>
      <c r="H46" s="142">
        <v>-353</v>
      </c>
      <c r="I46" s="142">
        <v>-353</v>
      </c>
      <c r="J46" s="142">
        <v>-353</v>
      </c>
      <c r="K46" s="142">
        <v>-353</v>
      </c>
      <c r="L46" s="142">
        <v>-353</v>
      </c>
      <c r="M46" s="142">
        <v>-353</v>
      </c>
      <c r="N46" s="142">
        <v>-353</v>
      </c>
      <c r="O46" s="142">
        <v>-353</v>
      </c>
      <c r="P46" s="142">
        <v>-353</v>
      </c>
      <c r="Q46" s="142">
        <v>-353</v>
      </c>
      <c r="R46" s="142">
        <v>-353</v>
      </c>
      <c r="S46" s="142">
        <v>-353</v>
      </c>
      <c r="T46" s="142">
        <v>-353</v>
      </c>
      <c r="U46" s="142">
        <v>-353</v>
      </c>
      <c r="V46" s="142">
        <v>-353</v>
      </c>
      <c r="W46" s="142">
        <v>-353</v>
      </c>
      <c r="X46" s="142">
        <v>-353</v>
      </c>
      <c r="Y46" s="142">
        <v>-353</v>
      </c>
      <c r="Z46" s="142">
        <v>-353</v>
      </c>
      <c r="AA46" s="142">
        <v>-353</v>
      </c>
      <c r="AB46" s="142">
        <v>-353</v>
      </c>
    </row>
    <row r="47" spans="1:28" x14ac:dyDescent="0.2">
      <c r="A47" s="143" t="s">
        <v>283</v>
      </c>
      <c r="B47" s="23" t="s">
        <v>279</v>
      </c>
      <c r="C47" s="23" t="s">
        <v>135</v>
      </c>
      <c r="D47" s="142">
        <v>99</v>
      </c>
      <c r="E47" s="142">
        <v>99</v>
      </c>
      <c r="F47" s="142">
        <v>99</v>
      </c>
      <c r="G47" s="142"/>
      <c r="H47" s="142"/>
      <c r="I47" s="142"/>
      <c r="J47" s="142"/>
      <c r="K47" s="142"/>
      <c r="L47" s="142">
        <v>99</v>
      </c>
      <c r="M47" s="142">
        <v>99</v>
      </c>
      <c r="N47" s="142">
        <v>99</v>
      </c>
      <c r="O47" s="142">
        <v>99</v>
      </c>
      <c r="P47" s="142">
        <v>99</v>
      </c>
      <c r="Q47" s="142">
        <v>99</v>
      </c>
      <c r="R47" s="142">
        <v>99</v>
      </c>
      <c r="S47" s="142">
        <v>99</v>
      </c>
      <c r="T47" s="142">
        <v>99</v>
      </c>
      <c r="U47" s="142">
        <v>99</v>
      </c>
      <c r="V47" s="142"/>
      <c r="W47" s="142"/>
      <c r="X47" s="142">
        <v>99</v>
      </c>
      <c r="Y47" s="142">
        <v>99</v>
      </c>
      <c r="Z47" s="142">
        <v>99</v>
      </c>
      <c r="AA47" s="142">
        <v>99</v>
      </c>
      <c r="AB47" s="142">
        <v>99</v>
      </c>
    </row>
    <row r="48" spans="1:28" x14ac:dyDescent="0.2">
      <c r="A48" s="143" t="s">
        <v>282</v>
      </c>
      <c r="B48" s="23" t="s">
        <v>279</v>
      </c>
      <c r="C48" s="23" t="s">
        <v>135</v>
      </c>
      <c r="D48" s="142">
        <v>45</v>
      </c>
      <c r="E48" s="142">
        <v>45</v>
      </c>
      <c r="F48" s="142">
        <v>45</v>
      </c>
      <c r="G48" s="142">
        <v>45</v>
      </c>
      <c r="H48" s="142">
        <v>45</v>
      </c>
      <c r="I48" s="142">
        <v>45</v>
      </c>
      <c r="J48" s="142">
        <v>45</v>
      </c>
      <c r="K48" s="142">
        <v>45</v>
      </c>
      <c r="L48" s="142">
        <v>45</v>
      </c>
      <c r="M48" s="142">
        <v>45</v>
      </c>
      <c r="N48" s="142">
        <v>45</v>
      </c>
      <c r="O48" s="142">
        <v>45</v>
      </c>
      <c r="P48" s="142">
        <v>45</v>
      </c>
      <c r="Q48" s="142">
        <v>45</v>
      </c>
      <c r="R48" s="142">
        <v>45</v>
      </c>
      <c r="S48" s="142">
        <v>45</v>
      </c>
      <c r="T48" s="142">
        <v>45</v>
      </c>
      <c r="U48" s="142">
        <v>45</v>
      </c>
      <c r="V48" s="142">
        <v>45</v>
      </c>
      <c r="W48" s="142">
        <v>45</v>
      </c>
      <c r="X48" s="142">
        <v>45</v>
      </c>
      <c r="Y48" s="142">
        <v>45</v>
      </c>
      <c r="Z48" s="142">
        <v>45</v>
      </c>
      <c r="AA48" s="142">
        <v>45</v>
      </c>
      <c r="AB48" s="142">
        <v>45</v>
      </c>
    </row>
    <row r="49" spans="1:28" x14ac:dyDescent="0.2">
      <c r="A49" s="143" t="s">
        <v>281</v>
      </c>
      <c r="B49" s="23" t="s">
        <v>279</v>
      </c>
      <c r="C49" s="23" t="s">
        <v>135</v>
      </c>
      <c r="D49" s="142">
        <v>43.29</v>
      </c>
      <c r="E49" s="142">
        <v>41.13</v>
      </c>
      <c r="F49" s="142">
        <v>41.28</v>
      </c>
      <c r="G49" s="142">
        <v>41.45</v>
      </c>
      <c r="H49" s="142">
        <v>41.61</v>
      </c>
      <c r="I49" s="142">
        <v>41.77</v>
      </c>
      <c r="J49" s="142">
        <v>41.94</v>
      </c>
      <c r="K49" s="142">
        <v>42.11</v>
      </c>
      <c r="L49" s="142">
        <v>42.28</v>
      </c>
      <c r="M49" s="142">
        <v>42.45</v>
      </c>
      <c r="N49" s="142">
        <v>42.63</v>
      </c>
      <c r="O49" s="142">
        <v>42.8</v>
      </c>
      <c r="P49" s="142">
        <v>42.98</v>
      </c>
      <c r="Q49" s="142">
        <v>43.16</v>
      </c>
      <c r="R49" s="142">
        <v>43.34</v>
      </c>
      <c r="S49" s="142">
        <v>43.52</v>
      </c>
      <c r="T49" s="142">
        <v>43.7</v>
      </c>
      <c r="U49" s="142">
        <v>43.88</v>
      </c>
      <c r="V49" s="142">
        <v>44.07</v>
      </c>
      <c r="W49" s="142">
        <v>44.25</v>
      </c>
      <c r="X49" s="142">
        <v>44.44</v>
      </c>
      <c r="Y49" s="142">
        <v>44.62</v>
      </c>
      <c r="Z49" s="142">
        <v>44.81</v>
      </c>
      <c r="AA49" s="142">
        <v>45</v>
      </c>
      <c r="AB49" s="142">
        <v>45.19</v>
      </c>
    </row>
    <row r="50" spans="1:28" x14ac:dyDescent="0.2">
      <c r="A50" s="143" t="s">
        <v>280</v>
      </c>
      <c r="B50" s="23" t="s">
        <v>279</v>
      </c>
      <c r="C50" s="23" t="s">
        <v>135</v>
      </c>
      <c r="D50" s="142">
        <v>100.45</v>
      </c>
      <c r="E50" s="142">
        <v>100.45</v>
      </c>
      <c r="F50" s="142">
        <v>100.45</v>
      </c>
      <c r="G50" s="142">
        <v>105.8</v>
      </c>
      <c r="H50" s="142">
        <v>105.8</v>
      </c>
      <c r="I50" s="142">
        <v>105.8</v>
      </c>
      <c r="J50" s="142">
        <v>105.8</v>
      </c>
      <c r="K50" s="142">
        <v>105.8</v>
      </c>
      <c r="L50" s="142">
        <v>105.8</v>
      </c>
      <c r="M50" s="142">
        <v>105.8</v>
      </c>
      <c r="N50" s="142">
        <v>105.8</v>
      </c>
      <c r="O50" s="142">
        <v>105.8</v>
      </c>
      <c r="P50" s="142">
        <v>105.8</v>
      </c>
      <c r="Q50" s="142">
        <v>105.8</v>
      </c>
      <c r="R50" s="142">
        <v>105.8</v>
      </c>
      <c r="S50" s="142">
        <v>105.8</v>
      </c>
      <c r="T50" s="142">
        <v>105.8</v>
      </c>
      <c r="U50" s="142">
        <v>105.8</v>
      </c>
      <c r="V50" s="142">
        <v>105.8</v>
      </c>
      <c r="W50" s="142">
        <v>105.8</v>
      </c>
      <c r="X50" s="142">
        <v>105.8</v>
      </c>
      <c r="Y50" s="142">
        <v>105.8</v>
      </c>
      <c r="Z50" s="142">
        <v>105.8</v>
      </c>
      <c r="AA50" s="142">
        <v>105.8</v>
      </c>
      <c r="AB50" s="142">
        <v>105.8</v>
      </c>
    </row>
    <row r="51" spans="1:28" x14ac:dyDescent="0.2">
      <c r="A51" s="143" t="s">
        <v>278</v>
      </c>
      <c r="B51" s="23" t="s">
        <v>278</v>
      </c>
      <c r="C51" s="23" t="s">
        <v>277</v>
      </c>
      <c r="D51" s="142">
        <v>0</v>
      </c>
      <c r="E51" s="142">
        <v>0</v>
      </c>
      <c r="F51" s="142">
        <v>0</v>
      </c>
      <c r="G51" s="142">
        <v>220</v>
      </c>
      <c r="H51" s="142">
        <v>221</v>
      </c>
      <c r="I51" s="142">
        <v>221</v>
      </c>
      <c r="J51" s="142">
        <v>112</v>
      </c>
      <c r="K51" s="142">
        <v>65</v>
      </c>
      <c r="L51" s="142">
        <v>0</v>
      </c>
      <c r="M51" s="142">
        <v>65</v>
      </c>
      <c r="N51" s="142">
        <v>65</v>
      </c>
      <c r="O51" s="142">
        <v>65</v>
      </c>
      <c r="P51" s="142">
        <v>85</v>
      </c>
      <c r="Q51" s="142">
        <v>85</v>
      </c>
      <c r="R51" s="142">
        <v>138</v>
      </c>
      <c r="S51" s="142">
        <v>138</v>
      </c>
      <c r="T51" s="142">
        <v>201</v>
      </c>
      <c r="U51" s="142">
        <v>221</v>
      </c>
      <c r="V51" s="142">
        <v>221</v>
      </c>
      <c r="W51" s="142">
        <v>217</v>
      </c>
      <c r="X51" s="142">
        <v>185</v>
      </c>
      <c r="Y51" s="142">
        <v>156</v>
      </c>
      <c r="Z51" s="142">
        <v>130</v>
      </c>
      <c r="AA51" s="142">
        <v>105</v>
      </c>
      <c r="AB51" s="142">
        <v>106</v>
      </c>
    </row>
    <row r="52" spans="1:28" x14ac:dyDescent="0.2">
      <c r="A52" s="143" t="s">
        <v>276</v>
      </c>
      <c r="B52" s="23" t="s">
        <v>8</v>
      </c>
      <c r="C52" s="23" t="s">
        <v>246</v>
      </c>
      <c r="D52" s="142">
        <v>0</v>
      </c>
      <c r="E52" s="142">
        <v>0</v>
      </c>
      <c r="F52" s="142">
        <v>0</v>
      </c>
      <c r="G52" s="142">
        <v>4985365</v>
      </c>
      <c r="H52" s="142">
        <v>3804611</v>
      </c>
      <c r="I52" s="142">
        <v>574367</v>
      </c>
      <c r="J52" s="142">
        <v>0</v>
      </c>
      <c r="K52" s="142">
        <v>0</v>
      </c>
      <c r="L52" s="142">
        <v>0</v>
      </c>
      <c r="M52" s="142">
        <v>0</v>
      </c>
      <c r="N52" s="142">
        <v>0</v>
      </c>
      <c r="O52" s="142">
        <v>0</v>
      </c>
      <c r="P52" s="142">
        <v>0</v>
      </c>
      <c r="Q52" s="142">
        <v>0</v>
      </c>
      <c r="R52" s="142">
        <v>0</v>
      </c>
      <c r="S52" s="142">
        <v>0</v>
      </c>
      <c r="T52" s="142">
        <v>0</v>
      </c>
      <c r="U52" s="142">
        <v>1721774</v>
      </c>
      <c r="V52" s="142">
        <v>4602029</v>
      </c>
      <c r="W52" s="142">
        <v>0</v>
      </c>
      <c r="X52" s="142">
        <v>0</v>
      </c>
      <c r="Y52" s="142">
        <v>0</v>
      </c>
      <c r="Z52" s="142">
        <v>0</v>
      </c>
      <c r="AA52" s="142">
        <v>0</v>
      </c>
      <c r="AB52" s="142">
        <v>0</v>
      </c>
    </row>
    <row r="53" spans="1:28" x14ac:dyDescent="0.2">
      <c r="A53" s="143" t="s">
        <v>275</v>
      </c>
      <c r="B53" s="23" t="s">
        <v>8</v>
      </c>
      <c r="C53" s="23" t="s">
        <v>246</v>
      </c>
      <c r="D53" s="142">
        <v>2849858</v>
      </c>
      <c r="E53" s="142">
        <v>3569822</v>
      </c>
      <c r="F53" s="142">
        <v>3442669</v>
      </c>
      <c r="G53" s="142">
        <v>4942714</v>
      </c>
      <c r="H53" s="142">
        <v>4641091</v>
      </c>
      <c r="I53" s="142">
        <v>4325257</v>
      </c>
      <c r="J53" s="142">
        <v>4014064</v>
      </c>
      <c r="K53" s="142">
        <v>1535709</v>
      </c>
      <c r="L53" s="142">
        <v>1327931</v>
      </c>
      <c r="M53" s="142">
        <v>939181</v>
      </c>
      <c r="N53" s="142">
        <v>491326</v>
      </c>
      <c r="O53" s="142">
        <v>86037</v>
      </c>
      <c r="P53" s="142">
        <v>313562</v>
      </c>
      <c r="Q53" s="142">
        <v>434969</v>
      </c>
      <c r="R53" s="142">
        <v>526178</v>
      </c>
      <c r="S53" s="142">
        <v>202782</v>
      </c>
      <c r="T53" s="142">
        <v>-76793</v>
      </c>
      <c r="U53" s="142">
        <v>-315904</v>
      </c>
      <c r="V53" s="142">
        <v>-517913</v>
      </c>
      <c r="W53" s="142">
        <v>-617043</v>
      </c>
      <c r="X53" s="142">
        <v>-697375</v>
      </c>
      <c r="Y53" s="142">
        <v>-761554</v>
      </c>
      <c r="Z53" s="142">
        <v>-811722</v>
      </c>
      <c r="AA53" s="142">
        <v>-1115594</v>
      </c>
      <c r="AB53" s="142">
        <v>-1056957</v>
      </c>
    </row>
    <row r="54" spans="1:28" x14ac:dyDescent="0.2">
      <c r="A54" s="143" t="s">
        <v>274</v>
      </c>
      <c r="B54" s="23" t="s">
        <v>8</v>
      </c>
      <c r="C54" s="23" t="s">
        <v>246</v>
      </c>
      <c r="D54" s="142">
        <v>0</v>
      </c>
      <c r="E54" s="142">
        <v>0</v>
      </c>
      <c r="F54" s="142">
        <v>0</v>
      </c>
      <c r="G54" s="142">
        <v>0</v>
      </c>
      <c r="H54" s="142">
        <v>0</v>
      </c>
      <c r="I54" s="142">
        <v>0</v>
      </c>
      <c r="J54" s="142">
        <v>0</v>
      </c>
      <c r="K54" s="142">
        <v>0</v>
      </c>
      <c r="L54" s="142">
        <v>0</v>
      </c>
      <c r="M54" s="142">
        <v>0</v>
      </c>
      <c r="N54" s="142">
        <v>0</v>
      </c>
      <c r="O54" s="142">
        <v>0</v>
      </c>
      <c r="P54" s="142">
        <v>0</v>
      </c>
      <c r="Q54" s="142">
        <v>0</v>
      </c>
      <c r="R54" s="142">
        <v>0</v>
      </c>
      <c r="S54" s="142">
        <v>0</v>
      </c>
      <c r="T54" s="142">
        <v>0</v>
      </c>
      <c r="U54" s="142">
        <v>0</v>
      </c>
      <c r="V54" s="142">
        <v>0</v>
      </c>
      <c r="W54" s="142">
        <v>4785158</v>
      </c>
      <c r="X54" s="142">
        <v>6138164</v>
      </c>
      <c r="Y54" s="142">
        <v>8770655</v>
      </c>
      <c r="Z54" s="142">
        <v>13094845</v>
      </c>
      <c r="AA54" s="142">
        <v>18400510</v>
      </c>
      <c r="AB54" s="142">
        <v>16242713</v>
      </c>
    </row>
    <row r="55" spans="1:28" x14ac:dyDescent="0.2">
      <c r="A55" s="143" t="s">
        <v>273</v>
      </c>
      <c r="B55" s="23" t="s">
        <v>8</v>
      </c>
      <c r="C55" s="23" t="s">
        <v>246</v>
      </c>
      <c r="D55" s="142">
        <v>-2755731</v>
      </c>
      <c r="E55" s="142">
        <v>-2285323</v>
      </c>
      <c r="F55" s="142">
        <v>-2405338</v>
      </c>
      <c r="G55" s="142">
        <v>-4695532</v>
      </c>
      <c r="H55" s="142">
        <v>-5033681</v>
      </c>
      <c r="I55" s="142">
        <v>-5285231</v>
      </c>
      <c r="J55" s="142">
        <v>-5527014</v>
      </c>
      <c r="K55" s="142">
        <v>-5683118</v>
      </c>
      <c r="L55" s="142">
        <v>-5752143</v>
      </c>
      <c r="M55" s="142">
        <v>-6397999</v>
      </c>
      <c r="N55" s="142">
        <v>-7018821</v>
      </c>
      <c r="O55" s="142">
        <v>-7666638</v>
      </c>
      <c r="P55" s="142">
        <v>-8140122</v>
      </c>
      <c r="Q55" s="142">
        <v>-8484281</v>
      </c>
      <c r="R55" s="142">
        <v>-8820949</v>
      </c>
      <c r="S55" s="142">
        <v>-9077735</v>
      </c>
      <c r="T55" s="142">
        <v>-9246004</v>
      </c>
      <c r="U55" s="142">
        <v>-9306230</v>
      </c>
      <c r="V55" s="142">
        <v>-9685056</v>
      </c>
      <c r="W55" s="142">
        <v>-9772011</v>
      </c>
      <c r="X55" s="142">
        <v>-9741072</v>
      </c>
      <c r="Y55" s="142">
        <v>-10367749</v>
      </c>
      <c r="Z55" s="142">
        <v>-11048972</v>
      </c>
      <c r="AA55" s="142">
        <v>-11817746</v>
      </c>
      <c r="AB55" s="142">
        <v>-12121054</v>
      </c>
    </row>
    <row r="56" spans="1:28" x14ac:dyDescent="0.2">
      <c r="A56" s="143" t="s">
        <v>272</v>
      </c>
      <c r="B56" s="23" t="s">
        <v>8</v>
      </c>
      <c r="C56" s="23" t="s">
        <v>246</v>
      </c>
      <c r="D56" s="142">
        <v>0</v>
      </c>
      <c r="E56" s="142">
        <v>0</v>
      </c>
      <c r="F56" s="142">
        <v>0</v>
      </c>
      <c r="G56" s="142">
        <v>0</v>
      </c>
      <c r="H56" s="142">
        <v>0</v>
      </c>
      <c r="I56" s="142">
        <v>0</v>
      </c>
      <c r="J56" s="142">
        <v>0</v>
      </c>
      <c r="K56" s="142">
        <v>0</v>
      </c>
      <c r="L56" s="142">
        <v>0</v>
      </c>
      <c r="M56" s="142">
        <v>0</v>
      </c>
      <c r="N56" s="142">
        <v>0</v>
      </c>
      <c r="O56" s="142">
        <v>0</v>
      </c>
      <c r="P56" s="142">
        <v>0</v>
      </c>
      <c r="Q56" s="142">
        <v>0</v>
      </c>
      <c r="R56" s="142">
        <v>0</v>
      </c>
      <c r="S56" s="142">
        <v>0</v>
      </c>
      <c r="T56" s="142">
        <v>0</v>
      </c>
      <c r="U56" s="142">
        <v>0</v>
      </c>
      <c r="V56" s="142">
        <v>0</v>
      </c>
      <c r="W56" s="142">
        <v>0</v>
      </c>
      <c r="X56" s="142">
        <v>0</v>
      </c>
      <c r="Y56" s="142">
        <v>0</v>
      </c>
      <c r="Z56" s="142">
        <v>0</v>
      </c>
      <c r="AA56" s="142">
        <v>0</v>
      </c>
      <c r="AB56" s="142">
        <v>0</v>
      </c>
    </row>
    <row r="57" spans="1:28" x14ac:dyDescent="0.2">
      <c r="A57" s="143" t="s">
        <v>271</v>
      </c>
      <c r="B57" s="23" t="s">
        <v>8</v>
      </c>
      <c r="C57" s="23" t="s">
        <v>246</v>
      </c>
      <c r="D57" s="142">
        <v>-16770170</v>
      </c>
      <c r="E57" s="142">
        <v>-18147930</v>
      </c>
      <c r="F57" s="142">
        <v>-19168677</v>
      </c>
      <c r="G57" s="142">
        <v>-32208894</v>
      </c>
      <c r="H57" s="142">
        <v>-33058085</v>
      </c>
      <c r="I57" s="142">
        <v>-33568343</v>
      </c>
      <c r="J57" s="142">
        <v>-33867119</v>
      </c>
      <c r="K57" s="142">
        <v>-33947372</v>
      </c>
      <c r="L57" s="142">
        <v>-33788291</v>
      </c>
      <c r="M57" s="142">
        <v>-36476889</v>
      </c>
      <c r="N57" s="142">
        <v>-38517915</v>
      </c>
      <c r="O57" s="142">
        <v>-39836135</v>
      </c>
      <c r="P57" s="142">
        <v>-40464749</v>
      </c>
      <c r="Q57" s="142">
        <v>-40422079</v>
      </c>
      <c r="R57" s="142">
        <v>-39873961</v>
      </c>
      <c r="S57" s="142">
        <v>-38878862</v>
      </c>
      <c r="T57" s="142">
        <v>-37511302</v>
      </c>
      <c r="U57" s="142">
        <v>-35840366</v>
      </c>
      <c r="V57" s="142">
        <v>-33902746</v>
      </c>
      <c r="W57" s="142">
        <v>-31166271</v>
      </c>
      <c r="X57" s="142">
        <v>-28422022</v>
      </c>
      <c r="Y57" s="142">
        <v>-25712278</v>
      </c>
      <c r="Z57" s="142">
        <v>-23049185</v>
      </c>
      <c r="AA57" s="142">
        <v>-20470247</v>
      </c>
      <c r="AB57" s="142">
        <v>-17674659</v>
      </c>
    </row>
    <row r="58" spans="1:28" x14ac:dyDescent="0.2">
      <c r="A58" s="143" t="s">
        <v>270</v>
      </c>
      <c r="B58" s="23" t="s">
        <v>8</v>
      </c>
      <c r="C58" s="23" t="s">
        <v>246</v>
      </c>
      <c r="D58" s="142">
        <v>0</v>
      </c>
      <c r="E58" s="142">
        <v>0</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0</v>
      </c>
      <c r="X58" s="142">
        <v>0</v>
      </c>
      <c r="Y58" s="142">
        <v>0</v>
      </c>
      <c r="Z58" s="142">
        <v>0</v>
      </c>
      <c r="AA58" s="142">
        <v>0</v>
      </c>
      <c r="AB58" s="142">
        <v>0</v>
      </c>
    </row>
    <row r="59" spans="1:28" x14ac:dyDescent="0.2">
      <c r="A59" s="143" t="s">
        <v>269</v>
      </c>
      <c r="B59" s="23" t="s">
        <v>8</v>
      </c>
      <c r="C59" s="23" t="s">
        <v>246</v>
      </c>
      <c r="D59" s="142">
        <v>62671</v>
      </c>
      <c r="E59" s="142">
        <v>62671</v>
      </c>
      <c r="F59" s="142">
        <v>62671</v>
      </c>
      <c r="G59" s="142">
        <v>62671</v>
      </c>
      <c r="H59" s="142">
        <v>62671</v>
      </c>
      <c r="I59" s="142">
        <v>62671</v>
      </c>
      <c r="J59" s="142">
        <v>62671</v>
      </c>
      <c r="K59" s="142">
        <v>62671</v>
      </c>
      <c r="L59" s="142">
        <v>62671</v>
      </c>
      <c r="M59" s="142">
        <v>62671</v>
      </c>
      <c r="N59" s="142">
        <v>62671</v>
      </c>
      <c r="O59" s="142">
        <v>62671</v>
      </c>
      <c r="P59" s="142">
        <v>62671</v>
      </c>
      <c r="Q59" s="142">
        <v>62671</v>
      </c>
      <c r="R59" s="142">
        <v>62671</v>
      </c>
      <c r="S59" s="142">
        <v>62671</v>
      </c>
      <c r="T59" s="142">
        <v>62671</v>
      </c>
      <c r="U59" s="142">
        <v>62671</v>
      </c>
      <c r="V59" s="142">
        <v>62671</v>
      </c>
      <c r="W59" s="142">
        <v>62671</v>
      </c>
      <c r="X59" s="142">
        <v>62671</v>
      </c>
      <c r="Y59" s="142">
        <v>62671</v>
      </c>
      <c r="Z59" s="142">
        <v>62671</v>
      </c>
      <c r="AA59" s="142">
        <v>62671</v>
      </c>
      <c r="AB59" s="142">
        <v>62671</v>
      </c>
    </row>
    <row r="60" spans="1:28" x14ac:dyDescent="0.2">
      <c r="A60" s="143" t="s">
        <v>268</v>
      </c>
      <c r="B60" s="23" t="s">
        <v>8</v>
      </c>
      <c r="C60" s="23" t="s">
        <v>246</v>
      </c>
      <c r="D60" s="142">
        <v>0</v>
      </c>
      <c r="E60" s="142">
        <v>0</v>
      </c>
      <c r="F60" s="142">
        <v>0</v>
      </c>
      <c r="G60" s="142">
        <v>3914592</v>
      </c>
      <c r="H60" s="142">
        <v>3999718</v>
      </c>
      <c r="I60" s="142">
        <v>3970036</v>
      </c>
      <c r="J60" s="142">
        <v>1925652</v>
      </c>
      <c r="K60" s="142">
        <v>1147150</v>
      </c>
      <c r="L60" s="142">
        <v>683346</v>
      </c>
      <c r="M60" s="142">
        <v>0</v>
      </c>
      <c r="N60" s="142">
        <v>0</v>
      </c>
      <c r="O60" s="142">
        <v>0</v>
      </c>
      <c r="P60" s="142">
        <v>0</v>
      </c>
      <c r="Q60" s="142">
        <v>0</v>
      </c>
      <c r="R60" s="142">
        <v>36097</v>
      </c>
      <c r="S60" s="142">
        <v>2093800</v>
      </c>
      <c r="T60" s="142">
        <v>3213857</v>
      </c>
      <c r="U60" s="142">
        <v>3068430</v>
      </c>
      <c r="V60" s="142">
        <v>2960239</v>
      </c>
      <c r="W60" s="142">
        <v>2806831</v>
      </c>
      <c r="X60" s="142">
        <v>2748501</v>
      </c>
      <c r="Y60" s="142">
        <v>2690170</v>
      </c>
      <c r="Z60" s="142">
        <v>1581053</v>
      </c>
      <c r="AA60" s="142">
        <v>928802</v>
      </c>
      <c r="AB60" s="142">
        <v>557281</v>
      </c>
    </row>
    <row r="61" spans="1:28" x14ac:dyDescent="0.2">
      <c r="A61" s="143" t="s">
        <v>267</v>
      </c>
      <c r="B61" s="23" t="s">
        <v>8</v>
      </c>
      <c r="C61" s="23" t="s">
        <v>246</v>
      </c>
      <c r="D61" s="142">
        <v>2795485</v>
      </c>
      <c r="E61" s="142">
        <v>3370301</v>
      </c>
      <c r="F61" s="142">
        <v>4498497</v>
      </c>
      <c r="G61" s="142">
        <v>5741893</v>
      </c>
      <c r="H61" s="142">
        <v>7635082</v>
      </c>
      <c r="I61" s="142">
        <v>10690524</v>
      </c>
      <c r="J61" s="142">
        <v>14716763</v>
      </c>
      <c r="K61" s="142">
        <v>18769650</v>
      </c>
      <c r="L61" s="142">
        <v>21395170</v>
      </c>
      <c r="M61" s="142">
        <v>27164552</v>
      </c>
      <c r="N61" s="142">
        <v>30105563</v>
      </c>
      <c r="O61" s="142">
        <v>32593617</v>
      </c>
      <c r="P61" s="142">
        <v>34754397</v>
      </c>
      <c r="Q61" s="142">
        <v>36423060</v>
      </c>
      <c r="R61" s="142">
        <v>37099798</v>
      </c>
      <c r="S61" s="142">
        <v>36316829</v>
      </c>
      <c r="T61" s="142">
        <v>35161742</v>
      </c>
      <c r="U61" s="142">
        <v>33357606</v>
      </c>
      <c r="V61" s="142">
        <v>30439536</v>
      </c>
      <c r="W61" s="142">
        <v>28690535</v>
      </c>
      <c r="X61" s="142">
        <v>26344984</v>
      </c>
      <c r="Y61" s="142">
        <v>23306872</v>
      </c>
      <c r="Z61" s="142">
        <v>19894066</v>
      </c>
      <c r="AA61" s="142">
        <v>15961090</v>
      </c>
      <c r="AB61" s="142">
        <v>16636468</v>
      </c>
    </row>
    <row r="62" spans="1:28" x14ac:dyDescent="0.2">
      <c r="A62" s="143" t="s">
        <v>266</v>
      </c>
      <c r="B62" s="23" t="s">
        <v>8</v>
      </c>
      <c r="C62" s="23" t="s">
        <v>246</v>
      </c>
      <c r="D62" s="142">
        <v>37166</v>
      </c>
      <c r="E62" s="142">
        <v>48556</v>
      </c>
      <c r="F62" s="142">
        <v>62665</v>
      </c>
      <c r="G62" s="142">
        <v>81892</v>
      </c>
      <c r="H62" s="142">
        <v>106212</v>
      </c>
      <c r="I62" s="142">
        <v>134374</v>
      </c>
      <c r="J62" s="142">
        <v>166378</v>
      </c>
      <c r="K62" s="142">
        <v>202225</v>
      </c>
      <c r="L62" s="142">
        <v>247236</v>
      </c>
      <c r="M62" s="142">
        <v>247236</v>
      </c>
      <c r="N62" s="142">
        <v>247236</v>
      </c>
      <c r="O62" s="142">
        <v>247236</v>
      </c>
      <c r="P62" s="142">
        <v>247236</v>
      </c>
      <c r="Q62" s="142">
        <v>247236</v>
      </c>
      <c r="R62" s="142">
        <v>247236</v>
      </c>
      <c r="S62" s="142">
        <v>247236</v>
      </c>
      <c r="T62" s="142">
        <v>247236</v>
      </c>
      <c r="U62" s="142">
        <v>247236</v>
      </c>
      <c r="V62" s="142">
        <v>247236</v>
      </c>
      <c r="W62" s="142">
        <v>247236</v>
      </c>
      <c r="X62" s="142">
        <v>247236</v>
      </c>
      <c r="Y62" s="142">
        <v>247236</v>
      </c>
      <c r="Z62" s="142">
        <v>247236</v>
      </c>
      <c r="AA62" s="142">
        <v>247236</v>
      </c>
      <c r="AB62" s="142">
        <v>247236</v>
      </c>
    </row>
    <row r="63" spans="1:28" x14ac:dyDescent="0.2">
      <c r="A63" s="143" t="s">
        <v>265</v>
      </c>
      <c r="B63" s="23" t="s">
        <v>8</v>
      </c>
      <c r="C63" s="23" t="s">
        <v>246</v>
      </c>
      <c r="D63" s="142">
        <v>248771</v>
      </c>
      <c r="E63" s="142">
        <v>255779</v>
      </c>
      <c r="F63" s="142">
        <v>260853</v>
      </c>
      <c r="G63" s="142">
        <v>833442</v>
      </c>
      <c r="H63" s="142">
        <v>833442</v>
      </c>
      <c r="I63" s="142">
        <v>833442</v>
      </c>
      <c r="J63" s="142">
        <v>833442</v>
      </c>
      <c r="K63" s="142">
        <v>833442</v>
      </c>
      <c r="L63" s="142">
        <v>833442</v>
      </c>
      <c r="M63" s="142">
        <v>833442</v>
      </c>
      <c r="N63" s="142">
        <v>833442</v>
      </c>
      <c r="O63" s="142">
        <v>833442</v>
      </c>
      <c r="P63" s="142">
        <v>833442</v>
      </c>
      <c r="Q63" s="142">
        <v>833442</v>
      </c>
      <c r="R63" s="142">
        <v>833442</v>
      </c>
      <c r="S63" s="142">
        <v>833442</v>
      </c>
      <c r="T63" s="142">
        <v>833442</v>
      </c>
      <c r="U63" s="142">
        <v>833442</v>
      </c>
      <c r="V63" s="142">
        <v>833442</v>
      </c>
      <c r="W63" s="142">
        <v>833442</v>
      </c>
      <c r="X63" s="142">
        <v>833442</v>
      </c>
      <c r="Y63" s="142">
        <v>833442</v>
      </c>
      <c r="Z63" s="142">
        <v>833442</v>
      </c>
      <c r="AA63" s="142">
        <v>833442</v>
      </c>
      <c r="AB63" s="142">
        <v>833442</v>
      </c>
    </row>
    <row r="64" spans="1:28" x14ac:dyDescent="0.2">
      <c r="A64" s="143" t="s">
        <v>264</v>
      </c>
      <c r="B64" s="23" t="s">
        <v>8</v>
      </c>
      <c r="C64" s="23" t="s">
        <v>246</v>
      </c>
      <c r="D64" s="142">
        <v>1505626</v>
      </c>
      <c r="E64" s="142">
        <v>1882033</v>
      </c>
      <c r="F64" s="142">
        <v>754664</v>
      </c>
      <c r="G64" s="142">
        <v>174459</v>
      </c>
      <c r="H64" s="142">
        <v>223375</v>
      </c>
      <c r="I64" s="142">
        <v>284061</v>
      </c>
      <c r="J64" s="142">
        <v>337888</v>
      </c>
      <c r="K64" s="142">
        <v>403677</v>
      </c>
      <c r="L64" s="142">
        <v>495921</v>
      </c>
      <c r="M64" s="142">
        <v>577105</v>
      </c>
      <c r="N64" s="142">
        <v>644871</v>
      </c>
      <c r="O64" s="142">
        <v>692975</v>
      </c>
      <c r="P64" s="142">
        <v>728475</v>
      </c>
      <c r="Q64" s="142">
        <v>746491</v>
      </c>
      <c r="R64" s="142">
        <v>744927</v>
      </c>
      <c r="S64" s="142">
        <v>725653</v>
      </c>
      <c r="T64" s="142">
        <v>683581</v>
      </c>
      <c r="U64" s="142">
        <v>631693</v>
      </c>
      <c r="V64" s="142">
        <v>569309</v>
      </c>
      <c r="W64" s="142">
        <v>528403</v>
      </c>
      <c r="X64" s="142">
        <v>473658</v>
      </c>
      <c r="Y64" s="142">
        <v>413080</v>
      </c>
      <c r="Z64" s="142">
        <v>343728</v>
      </c>
      <c r="AA64" s="142">
        <v>270177</v>
      </c>
      <c r="AB64" s="142">
        <v>275627</v>
      </c>
    </row>
    <row r="65" spans="1:28" x14ac:dyDescent="0.2">
      <c r="A65" s="143" t="s">
        <v>263</v>
      </c>
      <c r="B65" s="23" t="s">
        <v>8</v>
      </c>
      <c r="C65" s="23" t="s">
        <v>246</v>
      </c>
      <c r="D65" s="142">
        <v>0</v>
      </c>
      <c r="E65" s="142">
        <v>0</v>
      </c>
      <c r="F65" s="142">
        <v>0</v>
      </c>
      <c r="G65" s="142">
        <v>0</v>
      </c>
      <c r="H65" s="142">
        <v>0</v>
      </c>
      <c r="I65" s="142">
        <v>0</v>
      </c>
      <c r="J65" s="142">
        <v>0</v>
      </c>
      <c r="K65" s="142">
        <v>0</v>
      </c>
      <c r="L65" s="142">
        <v>0</v>
      </c>
      <c r="M65" s="142">
        <v>0</v>
      </c>
      <c r="N65" s="142">
        <v>0</v>
      </c>
      <c r="O65" s="142">
        <v>0</v>
      </c>
      <c r="P65" s="142">
        <v>0</v>
      </c>
      <c r="Q65" s="142">
        <v>0</v>
      </c>
      <c r="R65" s="142">
        <v>0</v>
      </c>
      <c r="S65" s="142">
        <v>0</v>
      </c>
      <c r="T65" s="142">
        <v>593522</v>
      </c>
      <c r="U65" s="142">
        <v>947561</v>
      </c>
      <c r="V65" s="142">
        <v>1097315</v>
      </c>
      <c r="W65" s="142">
        <v>1143583</v>
      </c>
      <c r="X65" s="142">
        <v>858084</v>
      </c>
      <c r="Y65" s="142">
        <v>629182</v>
      </c>
      <c r="Z65" s="142">
        <v>400469</v>
      </c>
      <c r="AA65" s="142">
        <v>204467</v>
      </c>
      <c r="AB65" s="142">
        <v>163424</v>
      </c>
    </row>
    <row r="66" spans="1:28" x14ac:dyDescent="0.2">
      <c r="A66" s="143" t="s">
        <v>262</v>
      </c>
      <c r="B66" s="23" t="s">
        <v>8</v>
      </c>
      <c r="C66" s="23" t="s">
        <v>246</v>
      </c>
      <c r="D66" s="142">
        <v>0</v>
      </c>
      <c r="E66" s="142">
        <v>0</v>
      </c>
      <c r="F66" s="142">
        <v>0</v>
      </c>
      <c r="G66" s="142">
        <v>288074</v>
      </c>
      <c r="H66" s="142">
        <v>563784</v>
      </c>
      <c r="I66" s="142">
        <v>1083325</v>
      </c>
      <c r="J66" s="142">
        <v>1929257</v>
      </c>
      <c r="K66" s="142">
        <v>2707196</v>
      </c>
      <c r="L66" s="142">
        <v>1614229</v>
      </c>
      <c r="M66" s="142">
        <v>2002817</v>
      </c>
      <c r="N66" s="142">
        <v>3792538</v>
      </c>
      <c r="O66" s="142">
        <v>5420916</v>
      </c>
      <c r="P66" s="142">
        <v>5395357</v>
      </c>
      <c r="Q66" s="142">
        <v>5259714</v>
      </c>
      <c r="R66" s="142">
        <v>5715586</v>
      </c>
      <c r="S66" s="142">
        <v>5623109</v>
      </c>
      <c r="T66" s="142">
        <v>5531769</v>
      </c>
      <c r="U66" s="142">
        <v>5368642</v>
      </c>
      <c r="V66" s="142">
        <v>5244356</v>
      </c>
      <c r="W66" s="142">
        <v>5180452</v>
      </c>
      <c r="X66" s="142">
        <v>5071986</v>
      </c>
      <c r="Y66" s="142">
        <v>4983830</v>
      </c>
      <c r="Z66" s="142">
        <v>4889084</v>
      </c>
      <c r="AA66" s="142">
        <v>4352873</v>
      </c>
      <c r="AB66" s="142">
        <v>4353222</v>
      </c>
    </row>
    <row r="67" spans="1:28" x14ac:dyDescent="0.2">
      <c r="A67" s="143" t="s">
        <v>260</v>
      </c>
      <c r="B67" s="23" t="s">
        <v>8</v>
      </c>
      <c r="C67" s="23" t="s">
        <v>246</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259</v>
      </c>
      <c r="B68" s="23" t="s">
        <v>8</v>
      </c>
      <c r="C68" s="23" t="s">
        <v>246</v>
      </c>
      <c r="D68" s="142">
        <v>16205</v>
      </c>
      <c r="E68" s="142">
        <v>20018</v>
      </c>
      <c r="F68" s="142">
        <v>31121</v>
      </c>
      <c r="G68" s="142">
        <v>0</v>
      </c>
      <c r="H68" s="142">
        <v>0</v>
      </c>
      <c r="I68" s="142">
        <v>0</v>
      </c>
      <c r="J68" s="142">
        <v>0</v>
      </c>
      <c r="K68" s="142">
        <v>31599</v>
      </c>
      <c r="L68" s="142">
        <v>283027</v>
      </c>
      <c r="M68" s="142">
        <v>315265</v>
      </c>
      <c r="N68" s="142">
        <v>199950</v>
      </c>
      <c r="O68" s="142">
        <v>102330</v>
      </c>
      <c r="P68" s="142">
        <v>127338</v>
      </c>
      <c r="Q68" s="142">
        <v>62744</v>
      </c>
      <c r="R68" s="142">
        <v>-121747</v>
      </c>
      <c r="S68" s="142">
        <v>-379651</v>
      </c>
      <c r="T68" s="142">
        <v>-400244</v>
      </c>
      <c r="U68" s="142">
        <v>-393115</v>
      </c>
      <c r="V68" s="142">
        <v>-317192</v>
      </c>
      <c r="W68" s="142">
        <v>-213838</v>
      </c>
      <c r="X68" s="142">
        <v>-605927</v>
      </c>
      <c r="Y68" s="142">
        <v>-948038</v>
      </c>
      <c r="Z68" s="142">
        <v>-1466889</v>
      </c>
      <c r="AA68" s="142">
        <v>-2187257</v>
      </c>
      <c r="AB68" s="142">
        <v>-2729078</v>
      </c>
    </row>
    <row r="69" spans="1:28" x14ac:dyDescent="0.2">
      <c r="A69" s="143" t="s">
        <v>258</v>
      </c>
      <c r="B69" s="23" t="s">
        <v>8</v>
      </c>
      <c r="C69" s="23" t="s">
        <v>246</v>
      </c>
      <c r="D69" s="142">
        <v>-3200</v>
      </c>
      <c r="E69" s="142">
        <v>-3200</v>
      </c>
      <c r="F69" s="142">
        <v>-3200</v>
      </c>
      <c r="G69" s="142">
        <v>-3200</v>
      </c>
      <c r="H69" s="142">
        <v>-3200</v>
      </c>
      <c r="I69" s="142">
        <v>-3200</v>
      </c>
      <c r="J69" s="142">
        <v>-3200</v>
      </c>
      <c r="K69" s="142">
        <v>-3200</v>
      </c>
      <c r="L69" s="142">
        <v>-3200</v>
      </c>
      <c r="M69" s="142">
        <v>-3200</v>
      </c>
      <c r="N69" s="142">
        <v>-3200</v>
      </c>
      <c r="O69" s="142">
        <v>-3200</v>
      </c>
      <c r="P69" s="142">
        <v>-3200</v>
      </c>
      <c r="Q69" s="142">
        <v>-3200</v>
      </c>
      <c r="R69" s="142">
        <v>-3200</v>
      </c>
      <c r="S69" s="142">
        <v>-3200</v>
      </c>
      <c r="T69" s="142">
        <v>-3200</v>
      </c>
      <c r="U69" s="142">
        <v>-3200</v>
      </c>
      <c r="V69" s="142">
        <v>-3200</v>
      </c>
      <c r="W69" s="142">
        <v>-3200</v>
      </c>
      <c r="X69" s="142">
        <v>-3200</v>
      </c>
      <c r="Y69" s="142">
        <v>-3200</v>
      </c>
      <c r="Z69" s="142">
        <v>-3200</v>
      </c>
      <c r="AA69" s="142">
        <v>-3200</v>
      </c>
      <c r="AB69" s="142">
        <v>-3200</v>
      </c>
    </row>
    <row r="70" spans="1:28" x14ac:dyDescent="0.2">
      <c r="A70" s="143" t="s">
        <v>257</v>
      </c>
      <c r="B70" s="23" t="s">
        <v>8</v>
      </c>
      <c r="C70" s="23" t="s">
        <v>246</v>
      </c>
      <c r="D70" s="142">
        <v>968402</v>
      </c>
      <c r="E70" s="142">
        <v>1070138</v>
      </c>
      <c r="F70" s="142">
        <v>1129496</v>
      </c>
      <c r="G70" s="142">
        <v>1616423</v>
      </c>
      <c r="H70" s="142">
        <v>1744357</v>
      </c>
      <c r="I70" s="142">
        <v>1854460</v>
      </c>
      <c r="J70" s="142">
        <v>1961981</v>
      </c>
      <c r="K70" s="142">
        <v>2029637</v>
      </c>
      <c r="L70" s="142">
        <v>2128383</v>
      </c>
      <c r="M70" s="142">
        <v>1125564</v>
      </c>
      <c r="N70" s="142">
        <v>1190463</v>
      </c>
      <c r="O70" s="142">
        <v>1238604</v>
      </c>
      <c r="P70" s="142">
        <v>1270766</v>
      </c>
      <c r="Q70" s="142">
        <v>1290805</v>
      </c>
      <c r="R70" s="142">
        <v>1302114</v>
      </c>
      <c r="S70" s="142">
        <v>1285568</v>
      </c>
      <c r="T70" s="142">
        <v>1253657</v>
      </c>
      <c r="U70" s="142">
        <v>1225880</v>
      </c>
      <c r="V70" s="142">
        <v>0</v>
      </c>
      <c r="W70" s="142">
        <v>0</v>
      </c>
      <c r="X70" s="142">
        <v>0</v>
      </c>
      <c r="Y70" s="142">
        <v>0</v>
      </c>
      <c r="Z70" s="142">
        <v>0</v>
      </c>
      <c r="AA70" s="142">
        <v>0</v>
      </c>
      <c r="AB70" s="142">
        <v>0</v>
      </c>
    </row>
    <row r="71" spans="1:28" x14ac:dyDescent="0.2">
      <c r="A71" s="143" t="s">
        <v>256</v>
      </c>
      <c r="B71" s="23" t="s">
        <v>8</v>
      </c>
      <c r="C71" s="23" t="s">
        <v>246</v>
      </c>
      <c r="D71" s="142">
        <v>0</v>
      </c>
      <c r="E71" s="142">
        <v>0</v>
      </c>
      <c r="F71" s="142">
        <v>0</v>
      </c>
      <c r="G71" s="142">
        <v>0</v>
      </c>
      <c r="H71" s="142">
        <v>0</v>
      </c>
      <c r="I71" s="142">
        <v>0</v>
      </c>
      <c r="J71" s="142">
        <v>0</v>
      </c>
      <c r="K71" s="142">
        <v>0</v>
      </c>
      <c r="L71" s="142">
        <v>0</v>
      </c>
      <c r="M71" s="142">
        <v>1125564</v>
      </c>
      <c r="N71" s="142">
        <v>1190463</v>
      </c>
      <c r="O71" s="142">
        <v>1238604</v>
      </c>
      <c r="P71" s="142">
        <v>1270766</v>
      </c>
      <c r="Q71" s="142">
        <v>1290805</v>
      </c>
      <c r="R71" s="142">
        <v>1302114</v>
      </c>
      <c r="S71" s="142">
        <v>1285568</v>
      </c>
      <c r="T71" s="142">
        <v>1253657</v>
      </c>
      <c r="U71" s="142">
        <v>1225880</v>
      </c>
      <c r="V71" s="142">
        <v>2441032</v>
      </c>
      <c r="W71" s="142">
        <v>2343886</v>
      </c>
      <c r="X71" s="142">
        <v>2308508</v>
      </c>
      <c r="Y71" s="142">
        <v>2231449</v>
      </c>
      <c r="Z71" s="142">
        <v>2160322</v>
      </c>
      <c r="AA71" s="142">
        <v>2203968</v>
      </c>
      <c r="AB71" s="142">
        <v>2058284</v>
      </c>
    </row>
    <row r="72" spans="1:28" x14ac:dyDescent="0.2">
      <c r="A72" s="143" t="s">
        <v>255</v>
      </c>
      <c r="B72" s="23" t="s">
        <v>8</v>
      </c>
      <c r="C72" s="23" t="s">
        <v>246</v>
      </c>
      <c r="D72" s="142">
        <v>357288</v>
      </c>
      <c r="E72" s="142">
        <v>374080</v>
      </c>
      <c r="F72" s="142">
        <v>392410</v>
      </c>
      <c r="G72" s="142">
        <v>422233</v>
      </c>
      <c r="H72" s="142">
        <v>436589</v>
      </c>
      <c r="I72" s="142">
        <v>453180</v>
      </c>
      <c r="J72" s="142">
        <v>471760</v>
      </c>
      <c r="K72" s="142">
        <v>492517</v>
      </c>
      <c r="L72" s="142">
        <v>515666</v>
      </c>
      <c r="M72" s="142">
        <v>555372</v>
      </c>
      <c r="N72" s="142">
        <v>600357</v>
      </c>
      <c r="O72" s="142">
        <v>600357</v>
      </c>
      <c r="P72" s="142">
        <v>600357</v>
      </c>
      <c r="Q72" s="142">
        <v>600357</v>
      </c>
      <c r="R72" s="142">
        <v>600357</v>
      </c>
      <c r="S72" s="142">
        <v>600357</v>
      </c>
      <c r="T72" s="142">
        <v>600357</v>
      </c>
      <c r="U72" s="142">
        <v>600357</v>
      </c>
      <c r="V72" s="142">
        <v>600357</v>
      </c>
      <c r="W72" s="142">
        <v>600357</v>
      </c>
      <c r="X72" s="142">
        <v>600357</v>
      </c>
      <c r="Y72" s="142">
        <v>600357</v>
      </c>
      <c r="Z72" s="142">
        <v>600357</v>
      </c>
      <c r="AA72" s="142">
        <v>600357</v>
      </c>
      <c r="AB72" s="142">
        <v>600357</v>
      </c>
    </row>
    <row r="73" spans="1:28" x14ac:dyDescent="0.2">
      <c r="A73" s="143" t="s">
        <v>254</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253</v>
      </c>
      <c r="B74" s="23" t="s">
        <v>8</v>
      </c>
      <c r="C74" s="23" t="s">
        <v>246</v>
      </c>
      <c r="D74" s="142">
        <v>28000</v>
      </c>
      <c r="E74" s="142">
        <v>28000</v>
      </c>
      <c r="F74" s="142">
        <v>28000</v>
      </c>
      <c r="G74" s="142">
        <v>28000</v>
      </c>
      <c r="H74" s="142">
        <v>28000</v>
      </c>
      <c r="I74" s="142">
        <v>28000</v>
      </c>
      <c r="J74" s="142">
        <v>28000</v>
      </c>
      <c r="K74" s="142">
        <v>28000</v>
      </c>
      <c r="L74" s="142">
        <v>28000</v>
      </c>
      <c r="M74" s="142">
        <v>28000</v>
      </c>
      <c r="N74" s="142">
        <v>28000</v>
      </c>
      <c r="O74" s="142">
        <v>28000</v>
      </c>
      <c r="P74" s="142">
        <v>28000</v>
      </c>
      <c r="Q74" s="142">
        <v>28000</v>
      </c>
      <c r="R74" s="142">
        <v>28000</v>
      </c>
      <c r="S74" s="142">
        <v>28000</v>
      </c>
      <c r="T74" s="142">
        <v>28000</v>
      </c>
      <c r="U74" s="142">
        <v>28000</v>
      </c>
      <c r="V74" s="142">
        <v>0</v>
      </c>
      <c r="W74" s="142">
        <v>0</v>
      </c>
      <c r="X74" s="142">
        <v>0</v>
      </c>
      <c r="Y74" s="142">
        <v>0</v>
      </c>
      <c r="Z74" s="142">
        <v>0</v>
      </c>
      <c r="AA74" s="142">
        <v>0</v>
      </c>
      <c r="AB74" s="142">
        <v>0</v>
      </c>
    </row>
    <row r="75" spans="1:28" x14ac:dyDescent="0.2">
      <c r="A75" s="143" t="s">
        <v>252</v>
      </c>
      <c r="B75" s="23" t="s">
        <v>8</v>
      </c>
      <c r="C75" s="23" t="s">
        <v>246</v>
      </c>
      <c r="D75" s="142">
        <v>1454800</v>
      </c>
      <c r="E75" s="142">
        <v>619026</v>
      </c>
      <c r="F75" s="142">
        <v>745956</v>
      </c>
      <c r="G75" s="142">
        <v>945092</v>
      </c>
      <c r="H75" s="142">
        <v>872658</v>
      </c>
      <c r="I75" s="142">
        <v>2098375</v>
      </c>
      <c r="J75" s="142">
        <v>2322866</v>
      </c>
      <c r="K75" s="142">
        <v>1482362</v>
      </c>
      <c r="L75" s="142">
        <v>163025</v>
      </c>
      <c r="M75" s="142">
        <v>23215</v>
      </c>
      <c r="N75" s="142">
        <v>0</v>
      </c>
      <c r="O75" s="142">
        <v>0</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251</v>
      </c>
      <c r="B76" s="23" t="s">
        <v>8</v>
      </c>
      <c r="C76" s="23" t="s">
        <v>246</v>
      </c>
      <c r="D76" s="142">
        <v>629931</v>
      </c>
      <c r="E76" s="142">
        <v>628023</v>
      </c>
      <c r="F76" s="142">
        <v>0</v>
      </c>
      <c r="G76" s="142">
        <v>1177680</v>
      </c>
      <c r="H76" s="142">
        <v>2088027</v>
      </c>
      <c r="I76" s="142">
        <v>2030908</v>
      </c>
      <c r="J76" s="142">
        <v>609774</v>
      </c>
      <c r="K76" s="142">
        <v>270516</v>
      </c>
      <c r="L76" s="142">
        <v>884678</v>
      </c>
      <c r="M76" s="142">
        <v>597919</v>
      </c>
      <c r="N76" s="142">
        <v>368188</v>
      </c>
      <c r="O76" s="142">
        <v>0</v>
      </c>
      <c r="P76" s="142">
        <v>0</v>
      </c>
      <c r="Q76" s="142">
        <v>0</v>
      </c>
      <c r="R76" s="142">
        <v>0</v>
      </c>
      <c r="S76" s="142">
        <v>0</v>
      </c>
      <c r="T76" s="142">
        <v>0</v>
      </c>
      <c r="U76" s="142">
        <v>0</v>
      </c>
      <c r="V76" s="142">
        <v>0</v>
      </c>
      <c r="W76" s="142">
        <v>0</v>
      </c>
      <c r="X76" s="142">
        <v>0</v>
      </c>
      <c r="Y76" s="142">
        <v>0</v>
      </c>
      <c r="Z76" s="142">
        <v>0</v>
      </c>
      <c r="AA76" s="142">
        <v>0</v>
      </c>
      <c r="AB76" s="142">
        <v>0</v>
      </c>
    </row>
    <row r="77" spans="1:28" x14ac:dyDescent="0.2">
      <c r="A77" s="143" t="s">
        <v>250</v>
      </c>
      <c r="B77" s="23" t="s">
        <v>8</v>
      </c>
      <c r="C77" s="23" t="s">
        <v>246</v>
      </c>
      <c r="D77" s="142">
        <v>759317</v>
      </c>
      <c r="E77" s="142">
        <v>776814</v>
      </c>
      <c r="F77" s="142">
        <v>757481</v>
      </c>
      <c r="G77" s="142">
        <v>495949</v>
      </c>
      <c r="H77" s="142">
        <v>383796</v>
      </c>
      <c r="I77" s="142">
        <v>254310</v>
      </c>
      <c r="J77" s="142">
        <v>292473</v>
      </c>
      <c r="K77" s="142">
        <v>326920</v>
      </c>
      <c r="L77" s="142">
        <v>328742</v>
      </c>
      <c r="M77" s="142">
        <v>268212</v>
      </c>
      <c r="N77" s="142">
        <v>201436</v>
      </c>
      <c r="O77" s="142">
        <v>137606</v>
      </c>
      <c r="P77" s="142">
        <v>66819</v>
      </c>
      <c r="Q77" s="142">
        <v>2920</v>
      </c>
      <c r="R77" s="142">
        <v>-53220</v>
      </c>
      <c r="S77" s="142">
        <v>-100754</v>
      </c>
      <c r="T77" s="142">
        <v>-138767</v>
      </c>
      <c r="U77" s="142">
        <v>-166272</v>
      </c>
      <c r="V77" s="142">
        <v>-185017</v>
      </c>
      <c r="W77" s="142">
        <v>-181959</v>
      </c>
      <c r="X77" s="142">
        <v>-175152</v>
      </c>
      <c r="Y77" s="142">
        <v>-165027</v>
      </c>
      <c r="Z77" s="142">
        <v>-153474</v>
      </c>
      <c r="AA77" s="142">
        <v>-139708</v>
      </c>
      <c r="AB77" s="142">
        <v>-139708</v>
      </c>
    </row>
    <row r="78" spans="1:28" x14ac:dyDescent="0.2">
      <c r="A78" s="143" t="s">
        <v>249</v>
      </c>
      <c r="B78" s="23" t="s">
        <v>8</v>
      </c>
      <c r="C78" s="23" t="s">
        <v>246</v>
      </c>
      <c r="D78" s="142">
        <v>1873242</v>
      </c>
      <c r="E78" s="142">
        <v>5751581</v>
      </c>
      <c r="F78" s="142">
        <v>3493753</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248</v>
      </c>
      <c r="B79" s="23" t="s">
        <v>8</v>
      </c>
      <c r="C79" s="23" t="s">
        <v>246</v>
      </c>
      <c r="D79" s="142">
        <v>3355211</v>
      </c>
      <c r="E79" s="142">
        <v>3450920</v>
      </c>
      <c r="F79" s="142">
        <v>3339285</v>
      </c>
      <c r="G79" s="142">
        <v>2759145</v>
      </c>
      <c r="H79" s="142">
        <v>2646548</v>
      </c>
      <c r="I79" s="142">
        <v>2550818</v>
      </c>
      <c r="J79" s="142">
        <v>2476279</v>
      </c>
      <c r="K79" s="142">
        <v>2428017</v>
      </c>
      <c r="L79" s="142">
        <v>2021388</v>
      </c>
      <c r="M79" s="142">
        <v>1330846</v>
      </c>
      <c r="N79" s="142">
        <v>724255</v>
      </c>
      <c r="O79" s="142">
        <v>160615</v>
      </c>
      <c r="P79" s="142">
        <v>-381707</v>
      </c>
      <c r="Q79" s="142">
        <v>-913910</v>
      </c>
      <c r="R79" s="142">
        <v>-1435648</v>
      </c>
      <c r="S79" s="142">
        <v>-1963586</v>
      </c>
      <c r="T79" s="142">
        <v>-2491523</v>
      </c>
      <c r="U79" s="142">
        <v>-3019460</v>
      </c>
      <c r="V79" s="142">
        <v>-3547127</v>
      </c>
      <c r="W79" s="142">
        <v>-3899038</v>
      </c>
      <c r="X79" s="142">
        <v>-4250950</v>
      </c>
      <c r="Y79" s="142">
        <v>-4602861</v>
      </c>
      <c r="Z79" s="142">
        <v>-4954772</v>
      </c>
      <c r="AA79" s="142">
        <v>-5306683</v>
      </c>
      <c r="AB79" s="142">
        <v>-5306683</v>
      </c>
    </row>
    <row r="80" spans="1:28" x14ac:dyDescent="0.2">
      <c r="A80" s="143" t="s">
        <v>247</v>
      </c>
      <c r="B80" s="23" t="s">
        <v>8</v>
      </c>
      <c r="C80" s="23" t="s">
        <v>246</v>
      </c>
      <c r="D80" s="142">
        <v>6333610</v>
      </c>
      <c r="E80" s="142">
        <v>10031849</v>
      </c>
      <c r="F80" s="142">
        <v>9565198</v>
      </c>
      <c r="G80" s="142">
        <v>8437997</v>
      </c>
      <c r="H80" s="142">
        <v>8025002</v>
      </c>
      <c r="I80" s="142">
        <v>7628663</v>
      </c>
      <c r="J80" s="142">
        <v>7248082</v>
      </c>
      <c r="K80" s="142">
        <v>6882396</v>
      </c>
      <c r="L80" s="142">
        <v>6530774</v>
      </c>
      <c r="M80" s="142">
        <v>5681124</v>
      </c>
      <c r="N80" s="142">
        <v>4859174</v>
      </c>
      <c r="O80" s="142">
        <v>4062960</v>
      </c>
      <c r="P80" s="142">
        <v>3290592</v>
      </c>
      <c r="Q80" s="142">
        <v>2540255</v>
      </c>
      <c r="R80" s="142">
        <v>1810207</v>
      </c>
      <c r="S80" s="142">
        <v>1098772</v>
      </c>
      <c r="T80" s="142">
        <v>404343</v>
      </c>
      <c r="U80" s="142">
        <v>-274624</v>
      </c>
      <c r="V80" s="142">
        <v>-939270</v>
      </c>
      <c r="W80" s="142">
        <v>-1369192</v>
      </c>
      <c r="X80" s="142">
        <v>-1791891</v>
      </c>
      <c r="Y80" s="142">
        <v>-2208235</v>
      </c>
      <c r="Z80" s="142">
        <v>-2619058</v>
      </c>
      <c r="AA80" s="142">
        <v>-3025157</v>
      </c>
      <c r="AB80" s="142">
        <v>-2999383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8EBF-F47E-A041-90F8-803388542C16}">
  <dimension ref="A2:BE199"/>
  <sheetViews>
    <sheetView topLeftCell="A67" zoomScale="103" zoomScaleNormal="100" workbookViewId="0">
      <pane xSplit="1" topLeftCell="B1" activePane="topRight" state="frozen"/>
      <selection activeCell="A137" sqref="A137"/>
      <selection pane="topRight" activeCell="N86" sqref="N86"/>
    </sheetView>
  </sheetViews>
  <sheetFormatPr baseColWidth="10" defaultRowHeight="16" x14ac:dyDescent="0.2"/>
  <cols>
    <col min="1" max="1" width="29.83203125" style="1" customWidth="1"/>
    <col min="2" max="2" width="10.83203125" style="1" customWidth="1"/>
    <col min="3" max="3" width="11.5" style="1" bestFit="1" customWidth="1"/>
    <col min="4" max="4" width="11.6640625" style="1" bestFit="1" customWidth="1"/>
    <col min="5" max="11" width="11.5" style="1" bestFit="1" customWidth="1"/>
    <col min="12" max="12" width="13" style="1" bestFit="1" customWidth="1"/>
    <col min="13" max="13" width="10.6640625" style="1" customWidth="1"/>
    <col min="14" max="14" width="11.5" style="1" bestFit="1" customWidth="1"/>
    <col min="15" max="53" width="13" style="1" bestFit="1" customWidth="1"/>
    <col min="54" max="16384" width="10.83203125" style="1"/>
  </cols>
  <sheetData>
    <row r="2" spans="1:15" x14ac:dyDescent="0.2">
      <c r="A2" s="2" t="s">
        <v>209</v>
      </c>
    </row>
    <row r="4" spans="1:15" x14ac:dyDescent="0.2">
      <c r="A4" s="3" t="s">
        <v>20</v>
      </c>
      <c r="B4" s="3">
        <v>2011</v>
      </c>
      <c r="C4" s="3">
        <v>2012</v>
      </c>
      <c r="D4" s="3">
        <v>2013</v>
      </c>
      <c r="E4" s="3">
        <v>2014</v>
      </c>
      <c r="F4" s="3">
        <v>2015</v>
      </c>
      <c r="G4" s="3">
        <v>2016</v>
      </c>
      <c r="H4" s="3">
        <v>2017</v>
      </c>
      <c r="I4" s="3">
        <v>2018</v>
      </c>
      <c r="J4" s="3">
        <v>2019</v>
      </c>
      <c r="K4" s="3">
        <v>2020</v>
      </c>
      <c r="L4" s="3">
        <v>2021</v>
      </c>
      <c r="M4" s="3">
        <v>2022</v>
      </c>
      <c r="N4" s="3">
        <v>2023</v>
      </c>
    </row>
    <row r="5" spans="1:15" x14ac:dyDescent="0.2">
      <c r="A5" s="101" t="s">
        <v>0</v>
      </c>
      <c r="B5" s="102">
        <f>'CARB Fig 2'!B65</f>
        <v>8.4266999999999995E-2</v>
      </c>
      <c r="C5" s="102">
        <f>'CARB Fig 2'!C65</f>
        <v>0.14934700000000001</v>
      </c>
      <c r="D5" s="102">
        <f>'CARB Fig 2'!D65</f>
        <v>0.56667000000000001</v>
      </c>
      <c r="E5" s="102">
        <f>'CARB Fig 2'!E65</f>
        <v>0.71799999999999997</v>
      </c>
      <c r="F5" s="102">
        <f>'CARB Fig 2'!F65</f>
        <v>1.21391</v>
      </c>
      <c r="G5" s="102">
        <f>'CARB Fig 2'!G65</f>
        <v>1.736783</v>
      </c>
      <c r="H5" s="102">
        <f>'CARB Fig 2'!H65</f>
        <v>1.379739</v>
      </c>
      <c r="I5" s="102">
        <f>'CARB Fig 2'!I65</f>
        <v>1.606554</v>
      </c>
      <c r="J5" s="102">
        <f>'CARB Fig 2'!J65</f>
        <v>1.8310900000000001</v>
      </c>
      <c r="K5" s="102">
        <f>'CARB Fig 2'!K65</f>
        <v>2.213327</v>
      </c>
      <c r="L5" s="102">
        <f>'CARB Fig 2'!L65</f>
        <v>2.3105989999999998</v>
      </c>
      <c r="M5" s="102">
        <f>'CARB Fig 2'!M65</f>
        <v>2.204548</v>
      </c>
      <c r="N5" s="102">
        <f>'CARB Fig 2'!N65</f>
        <v>1.9702</v>
      </c>
      <c r="O5" s="103"/>
    </row>
    <row r="6" spans="1:15" x14ac:dyDescent="0.2">
      <c r="A6" s="104" t="s">
        <v>1</v>
      </c>
      <c r="B6" s="103">
        <f>'CARB Fig 2'!B66</f>
        <v>1.4715000000000001E-2</v>
      </c>
      <c r="C6" s="103">
        <f>'CARB Fig 2'!C66</f>
        <v>1.4845000000000001E-2</v>
      </c>
      <c r="D6" s="103">
        <f>'CARB Fig 2'!D66</f>
        <v>9.8117999999999997E-2</v>
      </c>
      <c r="E6" s="103">
        <f>'CARB Fig 2'!E66</f>
        <v>0.23955799999999999</v>
      </c>
      <c r="F6" s="103">
        <f>'CARB Fig 2'!F66</f>
        <v>0.57595200000000002</v>
      </c>
      <c r="G6" s="103">
        <f>'CARB Fig 2'!G66</f>
        <v>0.68265500000000001</v>
      </c>
      <c r="H6" s="103">
        <f>'CARB Fig 2'!H66</f>
        <v>0.68098499999999995</v>
      </c>
      <c r="I6" s="103">
        <f>'CARB Fig 2'!I66</f>
        <v>0.75128799999999996</v>
      </c>
      <c r="J6" s="103">
        <f>'CARB Fig 2'!J66</f>
        <v>0.93679199999999996</v>
      </c>
      <c r="K6" s="103">
        <f>'CARB Fig 2'!K66</f>
        <v>1.6647069999999999</v>
      </c>
      <c r="L6" s="103">
        <f>'CARB Fig 2'!L66</f>
        <v>2.7870840000000001</v>
      </c>
      <c r="M6" s="103">
        <f>'CARB Fig 2'!M66</f>
        <v>4.3450790000000001</v>
      </c>
      <c r="N6" s="103">
        <f>'CARB Fig 2'!N66</f>
        <v>5.3255220000000003</v>
      </c>
      <c r="O6" s="103"/>
    </row>
    <row r="7" spans="1:15" x14ac:dyDescent="0.2">
      <c r="A7" s="104" t="s">
        <v>2</v>
      </c>
      <c r="B7" s="103">
        <f>'CARB Fig 2'!B67</f>
        <v>0.16439000000000001</v>
      </c>
      <c r="C7" s="103">
        <f>'CARB Fig 2'!C67</f>
        <v>0.18317</v>
      </c>
      <c r="D7" s="103">
        <f>'CARB Fig 2'!D67</f>
        <v>0.221855</v>
      </c>
      <c r="E7" s="103">
        <f>'CARB Fig 2'!E67</f>
        <v>0.24701600000000001</v>
      </c>
      <c r="F7" s="103">
        <f>'CARB Fig 2'!F67</f>
        <v>0.205591</v>
      </c>
      <c r="G7" s="103">
        <f>'CARB Fig 2'!G67</f>
        <v>0.17019100000000001</v>
      </c>
      <c r="H7" s="103">
        <f>'CARB Fig 2'!H67</f>
        <v>5.8493999999999997E-2</v>
      </c>
      <c r="I7" s="103">
        <f>'CARB Fig 2'!I67</f>
        <v>5.8775000000000001E-2</v>
      </c>
      <c r="J7" s="103">
        <f>'CARB Fig 2'!J67</f>
        <v>3.0851E-2</v>
      </c>
      <c r="K7" s="103">
        <f>'CARB Fig 2'!K67</f>
        <v>8.1930000000000006E-3</v>
      </c>
      <c r="L7" s="103">
        <f>'CARB Fig 2'!L67</f>
        <v>2.447E-3</v>
      </c>
      <c r="M7" s="103">
        <f>'CARB Fig 2'!M67</f>
        <v>2.542E-3</v>
      </c>
      <c r="N7" s="103">
        <f>'CARB Fig 2'!N67</f>
        <v>1.6360000000000001E-3</v>
      </c>
      <c r="O7" s="105"/>
    </row>
    <row r="8" spans="1:15" x14ac:dyDescent="0.2">
      <c r="A8" s="104" t="s">
        <v>3</v>
      </c>
      <c r="B8" s="103">
        <f>'CARB Fig 2'!B68</f>
        <v>7.7429999999999999E-3</v>
      </c>
      <c r="C8" s="103">
        <f>'CARB Fig 2'!C68</f>
        <v>2.6984000000000001E-2</v>
      </c>
      <c r="D8" s="103">
        <f>'CARB Fig 2'!D68</f>
        <v>9.3952999999999995E-2</v>
      </c>
      <c r="E8" s="103">
        <f>'CARB Fig 2'!E68</f>
        <v>0.22133</v>
      </c>
      <c r="F8" s="103">
        <f>'CARB Fig 2'!F68</f>
        <v>0.33773999999999998</v>
      </c>
      <c r="G8" s="103">
        <f>'CARB Fig 2'!G68</f>
        <v>0.90470300000000003</v>
      </c>
      <c r="H8" s="103">
        <f>'CARB Fig 2'!H68</f>
        <v>1.1980729999999999</v>
      </c>
      <c r="I8" s="103">
        <f>'CARB Fig 2'!I68</f>
        <v>1.7913490000000001</v>
      </c>
      <c r="J8" s="103">
        <f>'CARB Fig 2'!J68</f>
        <v>2.7929430000000002</v>
      </c>
      <c r="K8" s="103">
        <f>'CARB Fig 2'!K68</f>
        <v>2.9430580000000002</v>
      </c>
      <c r="L8" s="103">
        <f>'CARB Fig 2'!L68</f>
        <v>4.4665369999999998</v>
      </c>
      <c r="M8" s="103">
        <f>'CARB Fig 2'!M68</f>
        <v>6.4513619999999996</v>
      </c>
      <c r="N8" s="103">
        <f>'CARB Fig 2'!N68</f>
        <v>7.3433529999999996</v>
      </c>
      <c r="O8" s="103"/>
    </row>
    <row r="9" spans="1:15" x14ac:dyDescent="0.2">
      <c r="A9" s="104" t="s">
        <v>4</v>
      </c>
      <c r="B9" s="103">
        <f>'CARB Fig 2'!B69</f>
        <v>1.0235529999999999</v>
      </c>
      <c r="C9" s="103">
        <f>'CARB Fig 2'!C69</f>
        <v>1.2190939999999999</v>
      </c>
      <c r="D9" s="103">
        <f>'CARB Fig 2'!D69</f>
        <v>1.983878</v>
      </c>
      <c r="E9" s="103">
        <f>'CARB Fig 2'!E69</f>
        <v>2.0308830000000002</v>
      </c>
      <c r="F9" s="103">
        <f>'CARB Fig 2'!F69</f>
        <v>2.1247539999999998</v>
      </c>
      <c r="G9" s="103">
        <f>'CARB Fig 2'!G69</f>
        <v>3.5193859999999999</v>
      </c>
      <c r="H9" s="103">
        <f>'CARB Fig 2'!H69</f>
        <v>3.4882240000000002</v>
      </c>
      <c r="I9" s="103">
        <f>'CARB Fig 2'!I69</f>
        <v>3.458529</v>
      </c>
      <c r="J9" s="103">
        <f>'CARB Fig 2'!J69</f>
        <v>4.3421320000000003</v>
      </c>
      <c r="K9" s="103">
        <f>'CARB Fig 2'!K69</f>
        <v>3.7366549999999998</v>
      </c>
      <c r="L9" s="103">
        <f>'CARB Fig 2'!L69</f>
        <v>3.8255520000000001</v>
      </c>
      <c r="M9" s="103">
        <f>'CARB Fig 2'!M69</f>
        <v>3.74064</v>
      </c>
      <c r="N9" s="103">
        <f>'CARB Fig 2'!N69</f>
        <v>3.3628960000000001</v>
      </c>
    </row>
    <row r="10" spans="1:15" x14ac:dyDescent="0.2">
      <c r="A10" s="106" t="s">
        <v>5</v>
      </c>
      <c r="B10" s="107">
        <f>'CARB Fig 2'!B70</f>
        <v>1.702E-2</v>
      </c>
      <c r="C10" s="107">
        <f>'CARB Fig 2'!C70</f>
        <v>7.2659000000000001E-2</v>
      </c>
      <c r="D10" s="107">
        <f>'CARB Fig 2'!D70</f>
        <v>0.78992899999999999</v>
      </c>
      <c r="E10" s="107">
        <f>'CARB Fig 2'!E70</f>
        <v>0.84497900000000004</v>
      </c>
      <c r="F10" s="107">
        <f>'CARB Fig 2'!F70</f>
        <v>1.038171</v>
      </c>
      <c r="G10" s="107">
        <f>'CARB Fig 2'!G70</f>
        <v>2.2412169999999998</v>
      </c>
      <c r="H10" s="107">
        <f>'CARB Fig 2'!H70</f>
        <v>2.9667300000000001</v>
      </c>
      <c r="I10" s="107">
        <f>'CARB Fig 2'!I70</f>
        <v>3.4853909999999999</v>
      </c>
      <c r="J10" s="107">
        <f>'CARB Fig 2'!J70</f>
        <v>4.7805270000000002</v>
      </c>
      <c r="K10" s="107">
        <f>'CARB Fig 2'!K70</f>
        <v>4.5712999999999999</v>
      </c>
      <c r="L10" s="107">
        <f>'CARB Fig 2'!L70</f>
        <v>6.5564629999999999</v>
      </c>
      <c r="M10" s="107">
        <f>'CARB Fig 2'!M70</f>
        <v>9.6169349999999998</v>
      </c>
      <c r="N10" s="107">
        <f>'CARB Fig 2'!N70</f>
        <v>11.928851999999999</v>
      </c>
    </row>
    <row r="11" spans="1:15" x14ac:dyDescent="0.2">
      <c r="B11" s="103"/>
      <c r="C11" s="103"/>
      <c r="D11" s="103"/>
      <c r="E11" s="103"/>
      <c r="F11" s="103"/>
      <c r="G11" s="103"/>
      <c r="H11" s="103"/>
      <c r="I11" s="103"/>
      <c r="J11" s="103"/>
      <c r="K11" s="103"/>
      <c r="L11" s="103"/>
      <c r="M11" s="103"/>
    </row>
    <row r="12" spans="1:15" x14ac:dyDescent="0.2">
      <c r="A12" s="5" t="s">
        <v>19</v>
      </c>
      <c r="B12" s="108">
        <f>SUM(B13:B15)</f>
        <v>1.311688</v>
      </c>
      <c r="C12" s="108">
        <f t="shared" ref="C12:N12" si="0">SUM(C13:C15)</f>
        <v>1.666099</v>
      </c>
      <c r="D12" s="108">
        <f t="shared" si="0"/>
        <v>3.7544029999999999</v>
      </c>
      <c r="E12" s="108">
        <f t="shared" si="0"/>
        <v>4.3017659999999998</v>
      </c>
      <c r="F12" s="108">
        <f t="shared" si="0"/>
        <v>5.4961180000000001</v>
      </c>
      <c r="G12" s="108">
        <f t="shared" si="0"/>
        <v>9.2549349999999997</v>
      </c>
      <c r="H12" s="108">
        <f t="shared" si="0"/>
        <v>9.7722450000000016</v>
      </c>
      <c r="I12" s="108">
        <f t="shared" si="0"/>
        <v>11.151886000000001</v>
      </c>
      <c r="J12" s="108">
        <f t="shared" si="0"/>
        <v>14.714335</v>
      </c>
      <c r="K12" s="108">
        <f t="shared" si="0"/>
        <v>15.13724</v>
      </c>
      <c r="L12" s="108">
        <f t="shared" si="0"/>
        <v>19.948681999999998</v>
      </c>
      <c r="M12" s="108">
        <f t="shared" si="0"/>
        <v>26.361105999999996</v>
      </c>
      <c r="N12" s="108">
        <f t="shared" si="0"/>
        <v>29.932459000000001</v>
      </c>
    </row>
    <row r="13" spans="1:15" x14ac:dyDescent="0.2">
      <c r="A13" s="101" t="s">
        <v>11</v>
      </c>
      <c r="B13" s="109">
        <f>B5+B6+B9+B10</f>
        <v>1.1395549999999999</v>
      </c>
      <c r="C13" s="109">
        <f t="shared" ref="C13:N13" si="1">C5+C6+C9+C10</f>
        <v>1.455945</v>
      </c>
      <c r="D13" s="109">
        <f t="shared" si="1"/>
        <v>3.4385949999999998</v>
      </c>
      <c r="E13" s="109">
        <f t="shared" si="1"/>
        <v>3.8334199999999998</v>
      </c>
      <c r="F13" s="109">
        <f t="shared" si="1"/>
        <v>4.9527869999999998</v>
      </c>
      <c r="G13" s="109">
        <f t="shared" si="1"/>
        <v>8.1800409999999992</v>
      </c>
      <c r="H13" s="109">
        <f t="shared" si="1"/>
        <v>8.5156780000000012</v>
      </c>
      <c r="I13" s="109">
        <f t="shared" si="1"/>
        <v>9.3017620000000001</v>
      </c>
      <c r="J13" s="109">
        <f t="shared" si="1"/>
        <v>11.890541000000001</v>
      </c>
      <c r="K13" s="109">
        <f t="shared" si="1"/>
        <v>12.185988999999999</v>
      </c>
      <c r="L13" s="109">
        <f t="shared" si="1"/>
        <v>15.479697999999999</v>
      </c>
      <c r="M13" s="109">
        <f t="shared" si="1"/>
        <v>19.907201999999998</v>
      </c>
      <c r="N13" s="109">
        <f t="shared" si="1"/>
        <v>22.58747</v>
      </c>
    </row>
    <row r="14" spans="1:15" x14ac:dyDescent="0.2">
      <c r="A14" s="104" t="s">
        <v>12</v>
      </c>
      <c r="B14" s="110">
        <f>B8</f>
        <v>7.7429999999999999E-3</v>
      </c>
      <c r="C14" s="110">
        <f t="shared" ref="C14:N14" si="2">C8</f>
        <v>2.6984000000000001E-2</v>
      </c>
      <c r="D14" s="110">
        <f t="shared" si="2"/>
        <v>9.3952999999999995E-2</v>
      </c>
      <c r="E14" s="110">
        <f t="shared" si="2"/>
        <v>0.22133</v>
      </c>
      <c r="F14" s="110">
        <f t="shared" si="2"/>
        <v>0.33773999999999998</v>
      </c>
      <c r="G14" s="110">
        <f t="shared" si="2"/>
        <v>0.90470300000000003</v>
      </c>
      <c r="H14" s="110">
        <f t="shared" si="2"/>
        <v>1.1980729999999999</v>
      </c>
      <c r="I14" s="110">
        <f t="shared" si="2"/>
        <v>1.7913490000000001</v>
      </c>
      <c r="J14" s="110">
        <f t="shared" si="2"/>
        <v>2.7929430000000002</v>
      </c>
      <c r="K14" s="110">
        <f t="shared" si="2"/>
        <v>2.9430580000000002</v>
      </c>
      <c r="L14" s="110">
        <f t="shared" si="2"/>
        <v>4.4665369999999998</v>
      </c>
      <c r="M14" s="110">
        <f t="shared" si="2"/>
        <v>6.4513619999999996</v>
      </c>
      <c r="N14" s="110">
        <f t="shared" si="2"/>
        <v>7.3433529999999996</v>
      </c>
    </row>
    <row r="15" spans="1:15" x14ac:dyDescent="0.2">
      <c r="A15" s="106" t="s">
        <v>13</v>
      </c>
      <c r="B15" s="111">
        <f>B7</f>
        <v>0.16439000000000001</v>
      </c>
      <c r="C15" s="111">
        <f t="shared" ref="C15:N15" si="3">C7</f>
        <v>0.18317</v>
      </c>
      <c r="D15" s="111">
        <f t="shared" si="3"/>
        <v>0.221855</v>
      </c>
      <c r="E15" s="111">
        <f t="shared" si="3"/>
        <v>0.24701600000000001</v>
      </c>
      <c r="F15" s="111">
        <f t="shared" si="3"/>
        <v>0.205591</v>
      </c>
      <c r="G15" s="111">
        <f t="shared" si="3"/>
        <v>0.17019100000000001</v>
      </c>
      <c r="H15" s="111">
        <f t="shared" si="3"/>
        <v>5.8493999999999997E-2</v>
      </c>
      <c r="I15" s="111">
        <f t="shared" si="3"/>
        <v>5.8775000000000001E-2</v>
      </c>
      <c r="J15" s="111">
        <f t="shared" si="3"/>
        <v>3.0851E-2</v>
      </c>
      <c r="K15" s="111">
        <f t="shared" si="3"/>
        <v>8.1930000000000006E-3</v>
      </c>
      <c r="L15" s="111">
        <f t="shared" si="3"/>
        <v>2.447E-3</v>
      </c>
      <c r="M15" s="111">
        <f t="shared" si="3"/>
        <v>2.542E-3</v>
      </c>
      <c r="N15" s="111">
        <f t="shared" si="3"/>
        <v>1.6360000000000001E-3</v>
      </c>
    </row>
    <row r="16" spans="1:15" x14ac:dyDescent="0.2">
      <c r="A16" s="104"/>
      <c r="B16" s="104"/>
      <c r="C16" s="104"/>
      <c r="D16" s="104"/>
      <c r="E16" s="104"/>
      <c r="F16" s="104"/>
      <c r="G16" s="104"/>
      <c r="H16" s="104"/>
      <c r="I16" s="104"/>
      <c r="J16" s="104"/>
      <c r="K16" s="104"/>
      <c r="L16" s="104"/>
      <c r="M16" s="104"/>
    </row>
    <row r="17" spans="1:14" x14ac:dyDescent="0.2">
      <c r="A17" s="3" t="s">
        <v>79</v>
      </c>
      <c r="B17" s="104"/>
      <c r="C17" s="104"/>
      <c r="D17" s="104"/>
      <c r="E17" s="104"/>
      <c r="F17" s="104"/>
      <c r="G17" s="104"/>
      <c r="H17" s="104"/>
      <c r="I17" s="104"/>
      <c r="J17" s="104"/>
      <c r="K17" s="104"/>
      <c r="L17" s="104"/>
      <c r="M17" s="104"/>
    </row>
    <row r="18" spans="1:14" x14ac:dyDescent="0.2">
      <c r="A18" s="104" t="s">
        <v>21</v>
      </c>
      <c r="B18" s="28">
        <f>B13/B$12</f>
        <v>0.86876985990570921</v>
      </c>
      <c r="C18" s="28">
        <f t="shared" ref="C18:N18" si="4">C13/C$12</f>
        <v>0.87386463829580363</v>
      </c>
      <c r="D18" s="28">
        <f t="shared" si="4"/>
        <v>0.91588329755756104</v>
      </c>
      <c r="E18" s="28">
        <f t="shared" si="4"/>
        <v>0.89112703945309901</v>
      </c>
      <c r="F18" s="28">
        <f t="shared" si="4"/>
        <v>0.90114277022436562</v>
      </c>
      <c r="G18" s="28">
        <f t="shared" si="4"/>
        <v>0.88385720699280967</v>
      </c>
      <c r="H18" s="28">
        <f t="shared" si="4"/>
        <v>0.87141470562803125</v>
      </c>
      <c r="I18" s="28">
        <f t="shared" si="4"/>
        <v>0.8340976584588472</v>
      </c>
      <c r="J18" s="28">
        <f t="shared" si="4"/>
        <v>0.80809231270050608</v>
      </c>
      <c r="K18" s="28">
        <f t="shared" si="4"/>
        <v>0.80503374459280552</v>
      </c>
      <c r="L18" s="28">
        <f t="shared" si="4"/>
        <v>0.7759759767587654</v>
      </c>
      <c r="M18" s="28">
        <f t="shared" si="4"/>
        <v>0.75517324652463369</v>
      </c>
      <c r="N18" s="28">
        <f t="shared" si="4"/>
        <v>0.75461458078001542</v>
      </c>
    </row>
    <row r="19" spans="1:14" x14ac:dyDescent="0.2">
      <c r="A19" s="104" t="s">
        <v>3</v>
      </c>
      <c r="B19" s="12">
        <f t="shared" ref="B19:N20" si="5">B14/B$12</f>
        <v>5.9030806106330162E-3</v>
      </c>
      <c r="C19" s="12">
        <f t="shared" si="5"/>
        <v>1.6195916329101692E-2</v>
      </c>
      <c r="D19" s="12">
        <f t="shared" si="5"/>
        <v>2.5024750939097375E-2</v>
      </c>
      <c r="E19" s="12">
        <f t="shared" si="5"/>
        <v>5.1450962232720242E-2</v>
      </c>
      <c r="F19" s="12">
        <f t="shared" si="5"/>
        <v>6.1450645710299519E-2</v>
      </c>
      <c r="G19" s="12">
        <f t="shared" si="5"/>
        <v>9.7753576875472384E-2</v>
      </c>
      <c r="H19" s="12">
        <f t="shared" si="5"/>
        <v>0.12259956642511519</v>
      </c>
      <c r="I19" s="12">
        <f t="shared" si="5"/>
        <v>0.16063193257176409</v>
      </c>
      <c r="J19" s="12">
        <f t="shared" si="5"/>
        <v>0.18981102441938424</v>
      </c>
      <c r="K19" s="12">
        <f t="shared" si="5"/>
        <v>0.19442500746503327</v>
      </c>
      <c r="L19" s="12">
        <f t="shared" si="5"/>
        <v>0.22390135849576429</v>
      </c>
      <c r="M19" s="12">
        <f t="shared" si="5"/>
        <v>0.24473032353043156</v>
      </c>
      <c r="N19" s="12">
        <f t="shared" si="5"/>
        <v>0.24533076283508812</v>
      </c>
    </row>
    <row r="20" spans="1:14" x14ac:dyDescent="0.2">
      <c r="A20" s="106" t="s">
        <v>22</v>
      </c>
      <c r="B20" s="13">
        <f t="shared" si="5"/>
        <v>0.12532705948365772</v>
      </c>
      <c r="C20" s="13">
        <f t="shared" si="5"/>
        <v>0.10993944537509476</v>
      </c>
      <c r="D20" s="13">
        <f t="shared" si="5"/>
        <v>5.9091951503341546E-2</v>
      </c>
      <c r="E20" s="13">
        <f t="shared" si="5"/>
        <v>5.7421998314180739E-2</v>
      </c>
      <c r="F20" s="13">
        <f t="shared" si="5"/>
        <v>3.7406584065334841E-2</v>
      </c>
      <c r="G20" s="13">
        <f t="shared" si="5"/>
        <v>1.8389216131717838E-2</v>
      </c>
      <c r="H20" s="13">
        <f t="shared" si="5"/>
        <v>5.9857279468535623E-3</v>
      </c>
      <c r="I20" s="13">
        <f t="shared" si="5"/>
        <v>5.2704089693886751E-3</v>
      </c>
      <c r="J20" s="13">
        <f t="shared" si="5"/>
        <v>2.0966628801097707E-3</v>
      </c>
      <c r="K20" s="13">
        <f t="shared" si="5"/>
        <v>5.4124794216118665E-4</v>
      </c>
      <c r="L20" s="13">
        <f t="shared" si="5"/>
        <v>1.2266474547040251E-4</v>
      </c>
      <c r="M20" s="13">
        <f t="shared" si="5"/>
        <v>9.6429944934783857E-5</v>
      </c>
      <c r="N20" s="13">
        <f t="shared" si="5"/>
        <v>5.4656384896409612E-5</v>
      </c>
    </row>
    <row r="21" spans="1:14" x14ac:dyDescent="0.2">
      <c r="A21" s="104"/>
      <c r="B21" s="104"/>
      <c r="C21" s="104"/>
      <c r="D21" s="104"/>
      <c r="E21" s="104"/>
      <c r="F21" s="104"/>
      <c r="G21" s="104"/>
      <c r="H21" s="104"/>
      <c r="I21" s="104"/>
      <c r="J21" s="104"/>
      <c r="K21" s="104"/>
      <c r="L21" s="104"/>
      <c r="M21" s="104"/>
    </row>
    <row r="22" spans="1:14" x14ac:dyDescent="0.2">
      <c r="A22" s="3" t="s">
        <v>78</v>
      </c>
      <c r="B22" s="106"/>
      <c r="C22" s="106"/>
      <c r="D22" s="106"/>
      <c r="E22" s="106"/>
      <c r="F22" s="106"/>
      <c r="G22" s="106"/>
      <c r="H22" s="106"/>
      <c r="I22" s="106"/>
      <c r="J22" s="106"/>
      <c r="K22" s="106"/>
      <c r="L22" s="106"/>
      <c r="M22" s="8"/>
      <c r="N22" s="8"/>
    </row>
    <row r="23" spans="1:14" x14ac:dyDescent="0.2">
      <c r="A23" s="104" t="s">
        <v>21</v>
      </c>
      <c r="B23" s="12">
        <f>SUM($B$13:B$13)/SUM($B$12:B$12)</f>
        <v>0.86876985990570921</v>
      </c>
      <c r="C23" s="12">
        <f>SUM($B$13:C$13)/SUM($B$12:C$12)</f>
        <v>0.87162043490686192</v>
      </c>
      <c r="D23" s="12">
        <f>SUM($B$13:D$13)/SUM($B$12:D$12)</f>
        <v>0.89630491712206573</v>
      </c>
      <c r="E23" s="12">
        <f>SUM($B$13:E$13)/SUM($B$12:E$12)</f>
        <v>0.89428623786427996</v>
      </c>
      <c r="F23" s="12">
        <f>SUM($B$13:F$13)/SUM($B$12:F$12)</f>
        <v>0.8965659802853877</v>
      </c>
      <c r="G23" s="12">
        <f>SUM($B$13:G$13)/SUM($B$12:G$12)</f>
        <v>0.89200445886988045</v>
      </c>
      <c r="H23" s="12">
        <f>SUM($B$13:H$13)/SUM($B$12:H$12)</f>
        <v>0.886345750996407</v>
      </c>
      <c r="I23" s="12">
        <f>SUM($B$13:I$13)/SUM($B$12:I$12)</f>
        <v>0.87387143073068774</v>
      </c>
      <c r="J23" s="12">
        <f>SUM($B$13:J$13)/SUM($B$12:J$12)</f>
        <v>0.85811367722194154</v>
      </c>
      <c r="K23" s="12">
        <f>SUM($B$13:K$13)/SUM($B$12:K$12)</f>
        <v>0.84761895183450153</v>
      </c>
      <c r="L23" s="12">
        <f>SUM($B$13:L$13)/SUM($B$12:L$12)</f>
        <v>0.83281020810854289</v>
      </c>
      <c r="M23" s="12">
        <f>SUM($B$13:M$13)/SUM($B$12:M$12)</f>
        <v>0.81615367847887788</v>
      </c>
      <c r="N23" s="12">
        <f>SUM($B$13:N$13)/SUM($B$12:N$12)</f>
        <v>0.80409883023079087</v>
      </c>
    </row>
    <row r="24" spans="1:14" x14ac:dyDescent="0.2">
      <c r="A24" s="104" t="s">
        <v>3</v>
      </c>
      <c r="B24" s="12">
        <f>SUM($B$14:B$14)/SUM($B$12:B$12)</f>
        <v>5.9030806106330162E-3</v>
      </c>
      <c r="C24" s="12">
        <f>SUM($B$14:C$14)/SUM($B$12:C$12)</f>
        <v>1.1662016121367982E-2</v>
      </c>
      <c r="D24" s="12">
        <f>SUM($B$14:D$14)/SUM($B$12:D$12)</f>
        <v>1.9114136707371596E-2</v>
      </c>
      <c r="E24" s="12">
        <f>SUM($B$14:E$14)/SUM($B$12:E$12)</f>
        <v>3.1721170539378625E-2</v>
      </c>
      <c r="F24" s="12">
        <f>SUM($B$14:F$14)/SUM($B$12:F$12)</f>
        <v>4.1605984341025942E-2</v>
      </c>
      <c r="G24" s="12">
        <f>SUM($B$14:G$14)/SUM($B$12:G$12)</f>
        <v>6.1758869271676418E-2</v>
      </c>
      <c r="H24" s="12">
        <f>SUM($B$14:H$14)/SUM($B$12:H$12)</f>
        <v>7.8479794868298883E-2</v>
      </c>
      <c r="I24" s="12">
        <f>SUM($B$14:I$14)/SUM($B$12:I$12)</f>
        <v>9.8093756382583788E-2</v>
      </c>
      <c r="J24" s="12">
        <f>SUM($B$14:J$14)/SUM($B$12:J$12)</f>
        <v>0.12006513796231816</v>
      </c>
      <c r="K24" s="12">
        <f>SUM($B$14:K$14)/SUM($B$12:K$12)</f>
        <v>0.13476723669573878</v>
      </c>
      <c r="L24" s="12">
        <f>SUM($B$14:L$14)/SUM($B$12:L$12)</f>
        <v>0.15319143481955441</v>
      </c>
      <c r="M24" s="12">
        <f>SUM($B$14:M$14)/SUM($B$12:M$12)</f>
        <v>0.17283053687832628</v>
      </c>
      <c r="N24" s="12">
        <f>SUM($B$14:N$14)/SUM($B$12:N$12)</f>
        <v>0.18703255241871555</v>
      </c>
    </row>
    <row r="25" spans="1:14" x14ac:dyDescent="0.2">
      <c r="A25" s="106" t="s">
        <v>22</v>
      </c>
      <c r="B25" s="13">
        <f>SUM($B$15:B$15)/SUM($B$12:B$12)</f>
        <v>0.12532705948365772</v>
      </c>
      <c r="C25" s="13">
        <f>SUM($B$15:C$15)/SUM($B$12:C$12)</f>
        <v>0.11671754897176996</v>
      </c>
      <c r="D25" s="13">
        <f>SUM($B$15:D$15)/SUM($B$12:D$12)</f>
        <v>8.4580946170562624E-2</v>
      </c>
      <c r="E25" s="13">
        <f>SUM($B$15:E$15)/SUM($B$12:E$12)</f>
        <v>7.3992591596341334E-2</v>
      </c>
      <c r="F25" s="13">
        <f>SUM($B$15:F$15)/SUM($B$12:F$12)</f>
        <v>6.1828035373586353E-2</v>
      </c>
      <c r="G25" s="13">
        <f>SUM($B$15:G$15)/SUM($B$12:G$12)</f>
        <v>4.6236671858443018E-2</v>
      </c>
      <c r="H25" s="13">
        <f>SUM($B$15:H$15)/SUM($B$12:H$12)</f>
        <v>3.5174454135294027E-2</v>
      </c>
      <c r="I25" s="13">
        <f>SUM($B$15:I$15)/SUM($B$12:I$12)</f>
        <v>2.8034812886728377E-2</v>
      </c>
      <c r="J25" s="13">
        <f>SUM($B$15:J$15)/SUM($B$12:J$12)</f>
        <v>2.1821184815740236E-2</v>
      </c>
      <c r="K25" s="13">
        <f>SUM($B$15:K$15)/SUM($B$12:K$12)</f>
        <v>1.7613811469759651E-2</v>
      </c>
      <c r="L25" s="13">
        <f>SUM($B$15:L$15)/SUM($B$12:L$12)</f>
        <v>1.3998357071902541E-2</v>
      </c>
      <c r="M25" s="13">
        <f>SUM($B$15:M$15)/SUM($B$12:M$12)</f>
        <v>1.1015784642795838E-2</v>
      </c>
      <c r="N25" s="13">
        <f>SUM($B$15:N$15)/SUM($B$12:N$12)</f>
        <v>8.8686173504935063E-3</v>
      </c>
    </row>
    <row r="26" spans="1:14" x14ac:dyDescent="0.2">
      <c r="A26" s="104"/>
      <c r="B26" s="104"/>
      <c r="C26" s="104"/>
      <c r="D26" s="104"/>
      <c r="E26" s="104"/>
      <c r="F26" s="104"/>
      <c r="G26" s="104"/>
      <c r="H26" s="104"/>
      <c r="I26" s="104"/>
      <c r="J26" s="104"/>
      <c r="K26" s="104"/>
      <c r="L26" s="104"/>
      <c r="M26" s="104"/>
    </row>
    <row r="27" spans="1:14" x14ac:dyDescent="0.2">
      <c r="A27" s="104"/>
      <c r="B27" s="104"/>
      <c r="C27" s="104"/>
      <c r="D27" s="104"/>
      <c r="E27" s="104"/>
      <c r="F27" s="104"/>
      <c r="G27" s="104"/>
      <c r="H27" s="104"/>
      <c r="I27" s="104"/>
      <c r="J27" s="104"/>
      <c r="K27" s="104"/>
      <c r="L27" s="104"/>
      <c r="M27" s="104"/>
    </row>
    <row r="28" spans="1:14" x14ac:dyDescent="0.2">
      <c r="A28" s="3" t="s">
        <v>343</v>
      </c>
      <c r="B28" s="3">
        <v>2011</v>
      </c>
      <c r="C28" s="3">
        <v>2012</v>
      </c>
      <c r="D28" s="3">
        <v>2013</v>
      </c>
      <c r="E28" s="3">
        <v>2014</v>
      </c>
      <c r="F28" s="3">
        <v>2015</v>
      </c>
      <c r="G28" s="3">
        <v>2016</v>
      </c>
      <c r="H28" s="3">
        <v>2017</v>
      </c>
      <c r="I28" s="3">
        <v>2018</v>
      </c>
      <c r="J28" s="3">
        <v>2019</v>
      </c>
      <c r="K28" s="3">
        <v>2020</v>
      </c>
      <c r="L28" s="3">
        <v>2021</v>
      </c>
      <c r="M28" s="3">
        <v>2022</v>
      </c>
      <c r="N28" s="3">
        <v>2023</v>
      </c>
    </row>
    <row r="29" spans="1:14" x14ac:dyDescent="0.2">
      <c r="A29" s="5" t="s">
        <v>377</v>
      </c>
      <c r="B29" s="112"/>
      <c r="C29" s="112"/>
      <c r="D29" s="4">
        <f>SUMPRODUCT('CARB Fig 4'!D2:D13,'CARB Fig 4'!E2:E13)/SUM('CARB Fig 4'!E2:E13)</f>
        <v>56.284909909909906</v>
      </c>
      <c r="E29" s="4">
        <f>SUMPRODUCT('CARB Fig 4'!D14:D25,'CARB Fig 4'!E14:E25)/SUM('CARB Fig 4'!E14:E25)</f>
        <v>31.458655562165379</v>
      </c>
      <c r="F29" s="4">
        <f>SUMPRODUCT('CARB Fig 4'!D26:D37,'CARB Fig 4'!E26:E37)/SUM('CARB Fig 4'!E26:E37)</f>
        <v>61.068747807786742</v>
      </c>
      <c r="G29" s="4">
        <f>SUMPRODUCT('CARB Fig 4'!D38:D49,'CARB Fig 4'!E38:E49)/SUM('CARB Fig 4'!E38:E49)</f>
        <v>101.14725848563968</v>
      </c>
      <c r="H29" s="4">
        <f>SUMPRODUCT('CARB Fig 4'!D50:D61,'CARB Fig 4'!E50:E61)/SUM('CARB Fig 4'!E50:E61)</f>
        <v>89.440063091482656</v>
      </c>
      <c r="I29" s="4">
        <f>SUMPRODUCT('CARB Fig 4'!D62:D73,'CARB Fig 4'!E62:E73)/SUM('CARB Fig 4'!E62:E73)</f>
        <v>160.37590939773494</v>
      </c>
      <c r="J29" s="4">
        <f>SUMPRODUCT('CARB Fig 4'!D74:D85,'CARB Fig 4'!E74:E85)/SUM('CARB Fig 4'!E74:E85)</f>
        <v>191.55069287330318</v>
      </c>
      <c r="K29" s="4">
        <f>SUMPRODUCT('CARB Fig 4'!D86:D97,'CARB Fig 4'!E86:E97)/SUM('CARB Fig 4'!E86:E97)</f>
        <v>198.54411021814008</v>
      </c>
      <c r="L29" s="4">
        <f>SUMPRODUCT('CARB Fig 4'!D98:D109,'CARB Fig 4'!E98:E109)/SUM('CARB Fig 4'!E98:E109)</f>
        <v>187.50470914127425</v>
      </c>
      <c r="M29" s="4">
        <f>SUMPRODUCT('CARB Fig 4'!D110:D121,'CARB Fig 4'!E110:E121)/SUM('CARB Fig 4'!E110:E121)</f>
        <v>124.72618129070091</v>
      </c>
      <c r="N29" s="27">
        <f>SUMPRODUCT('CARB Fig 4'!D122:D133,'CARB Fig 4'!E122:E133)/SUM('CARB Fig 4'!E122:E133)</f>
        <v>75.255729464752278</v>
      </c>
    </row>
    <row r="31" spans="1:14" x14ac:dyDescent="0.2">
      <c r="A31" s="3" t="s">
        <v>182</v>
      </c>
    </row>
    <row r="32" spans="1:14" x14ac:dyDescent="0.2">
      <c r="A32" s="101" t="s">
        <v>0</v>
      </c>
      <c r="B32" s="113"/>
      <c r="C32" s="113"/>
      <c r="D32" s="6">
        <f t="shared" ref="D32:N32" si="6">D5*D$29</f>
        <v>31.894969898648647</v>
      </c>
      <c r="E32" s="6">
        <f t="shared" si="6"/>
        <v>22.587314693634742</v>
      </c>
      <c r="F32" s="6">
        <f t="shared" si="6"/>
        <v>74.131963651350404</v>
      </c>
      <c r="G32" s="6">
        <f t="shared" si="6"/>
        <v>175.67083903446473</v>
      </c>
      <c r="H32" s="6">
        <f t="shared" si="6"/>
        <v>123.4039432097792</v>
      </c>
      <c r="I32" s="6">
        <f t="shared" si="6"/>
        <v>257.65255874656867</v>
      </c>
      <c r="J32" s="6">
        <f t="shared" si="6"/>
        <v>350.74655821337672</v>
      </c>
      <c r="K32" s="6">
        <f t="shared" si="6"/>
        <v>439.44303983678532</v>
      </c>
      <c r="L32" s="6">
        <f t="shared" si="6"/>
        <v>433.24819343711908</v>
      </c>
      <c r="M32" s="6">
        <f t="shared" si="6"/>
        <v>274.96485351205212</v>
      </c>
      <c r="N32" s="6">
        <f t="shared" si="6"/>
        <v>148.26883819145493</v>
      </c>
    </row>
    <row r="33" spans="1:14" x14ac:dyDescent="0.2">
      <c r="A33" s="104" t="s">
        <v>1</v>
      </c>
      <c r="B33" s="114"/>
      <c r="C33" s="114"/>
      <c r="D33" s="7">
        <f t="shared" ref="D33:N33" si="7">D6*D$29</f>
        <v>5.5225627905405403</v>
      </c>
      <c r="E33" s="7">
        <f t="shared" si="7"/>
        <v>7.5361726091612136</v>
      </c>
      <c r="F33" s="7">
        <f t="shared" si="7"/>
        <v>35.172667437390388</v>
      </c>
      <c r="G33" s="7">
        <f t="shared" si="7"/>
        <v>69.048681741514358</v>
      </c>
      <c r="H33" s="7">
        <f t="shared" si="7"/>
        <v>60.907341364353314</v>
      </c>
      <c r="I33" s="7">
        <f t="shared" si="7"/>
        <v>120.48849621960548</v>
      </c>
      <c r="J33" s="7">
        <f t="shared" si="7"/>
        <v>179.44315667816741</v>
      </c>
      <c r="K33" s="7">
        <f t="shared" si="7"/>
        <v>330.51777008890929</v>
      </c>
      <c r="L33" s="7">
        <f t="shared" si="7"/>
        <v>522.59137477229922</v>
      </c>
      <c r="M33" s="7">
        <f t="shared" si="7"/>
        <v>541.94511107641745</v>
      </c>
      <c r="N33" s="7">
        <f t="shared" si="7"/>
        <v>400.7760428905865</v>
      </c>
    </row>
    <row r="34" spans="1:14" x14ac:dyDescent="0.2">
      <c r="A34" s="104" t="s">
        <v>380</v>
      </c>
      <c r="B34" s="114"/>
      <c r="C34" s="114"/>
      <c r="D34" s="7">
        <f t="shared" ref="D34:N34" si="8">D7*D$29</f>
        <v>12.487088688063062</v>
      </c>
      <c r="E34" s="7">
        <f t="shared" si="8"/>
        <v>7.7707912623438435</v>
      </c>
      <c r="F34" s="7">
        <f t="shared" si="8"/>
        <v>12.555184930550684</v>
      </c>
      <c r="G34" s="7">
        <f t="shared" si="8"/>
        <v>17.214353068929505</v>
      </c>
      <c r="H34" s="7">
        <f t="shared" si="8"/>
        <v>5.2317070504731866</v>
      </c>
      <c r="I34" s="7">
        <f t="shared" si="8"/>
        <v>9.4260940748518713</v>
      </c>
      <c r="J34" s="7">
        <f t="shared" si="8"/>
        <v>5.9095304258342765</v>
      </c>
      <c r="K34" s="7">
        <f t="shared" si="8"/>
        <v>1.6266718950172219</v>
      </c>
      <c r="L34" s="7">
        <f t="shared" si="8"/>
        <v>0.45882402326869809</v>
      </c>
      <c r="M34" s="7">
        <f t="shared" si="8"/>
        <v>0.31705395284096172</v>
      </c>
      <c r="N34" s="7">
        <f t="shared" si="8"/>
        <v>0.12311837340433474</v>
      </c>
    </row>
    <row r="35" spans="1:14" x14ac:dyDescent="0.2">
      <c r="A35" s="104" t="s">
        <v>3</v>
      </c>
      <c r="B35" s="114"/>
      <c r="C35" s="114"/>
      <c r="D35" s="7">
        <f t="shared" ref="D35:N35" si="9">D8*D$29</f>
        <v>5.288136140765765</v>
      </c>
      <c r="E35" s="7">
        <f t="shared" si="9"/>
        <v>6.9627442355740632</v>
      </c>
      <c r="F35" s="7">
        <f t="shared" si="9"/>
        <v>20.625358884601894</v>
      </c>
      <c r="G35" s="7">
        <f t="shared" si="9"/>
        <v>91.508228193733686</v>
      </c>
      <c r="H35" s="7">
        <f t="shared" si="9"/>
        <v>107.1557247082019</v>
      </c>
      <c r="I35" s="7">
        <f t="shared" si="9"/>
        <v>287.28922492372311</v>
      </c>
      <c r="J35" s="7">
        <f t="shared" si="9"/>
        <v>534.99016680564205</v>
      </c>
      <c r="K35" s="7">
        <f t="shared" si="9"/>
        <v>584.32683193037894</v>
      </c>
      <c r="L35" s="7">
        <f t="shared" si="9"/>
        <v>837.49672105373963</v>
      </c>
      <c r="M35" s="7">
        <f t="shared" si="9"/>
        <v>804.65374638393871</v>
      </c>
      <c r="N35" s="7">
        <f t="shared" si="9"/>
        <v>552.62938673217695</v>
      </c>
    </row>
    <row r="36" spans="1:14" x14ac:dyDescent="0.2">
      <c r="A36" s="104" t="s">
        <v>4</v>
      </c>
      <c r="B36" s="114"/>
      <c r="C36" s="114"/>
      <c r="D36" s="7">
        <f t="shared" ref="D36:N36" si="10">D9*D$29</f>
        <v>111.66239450225224</v>
      </c>
      <c r="E36" s="7">
        <f t="shared" si="10"/>
        <v>63.888848784057117</v>
      </c>
      <c r="F36" s="7">
        <f t="shared" si="10"/>
        <v>129.7560661795861</v>
      </c>
      <c r="G36" s="7">
        <f t="shared" si="10"/>
        <v>355.97624545274147</v>
      </c>
      <c r="H36" s="7">
        <f t="shared" si="10"/>
        <v>311.98697463722402</v>
      </c>
      <c r="I36" s="7">
        <f t="shared" si="10"/>
        <v>554.66473355343885</v>
      </c>
      <c r="J36" s="7">
        <f t="shared" si="10"/>
        <v>831.73839314734175</v>
      </c>
      <c r="K36" s="7">
        <f t="shared" si="10"/>
        <v>741.89084216716412</v>
      </c>
      <c r="L36" s="7">
        <f t="shared" si="10"/>
        <v>717.30901506481996</v>
      </c>
      <c r="M36" s="7">
        <f t="shared" si="10"/>
        <v>466.55574278324741</v>
      </c>
      <c r="N36" s="7">
        <f t="shared" si="10"/>
        <v>253.0771915940976</v>
      </c>
    </row>
    <row r="37" spans="1:14" x14ac:dyDescent="0.2">
      <c r="A37" s="106" t="s">
        <v>5</v>
      </c>
      <c r="B37" s="115"/>
      <c r="C37" s="115"/>
      <c r="D37" s="9">
        <f t="shared" ref="D37:N37" si="11">D10*D$29</f>
        <v>44.461082600225225</v>
      </c>
      <c r="E37" s="9">
        <f t="shared" si="11"/>
        <v>26.581903318262942</v>
      </c>
      <c r="F37" s="9">
        <f t="shared" si="11"/>
        <v>63.399802980357769</v>
      </c>
      <c r="G37" s="9">
        <f t="shared" si="11"/>
        <v>226.6929552214099</v>
      </c>
      <c r="H37" s="9">
        <f t="shared" si="11"/>
        <v>265.34451837539433</v>
      </c>
      <c r="I37" s="9">
        <f t="shared" si="11"/>
        <v>558.97275123168083</v>
      </c>
      <c r="J37" s="9">
        <f t="shared" si="11"/>
        <v>915.71325914953343</v>
      </c>
      <c r="K37" s="9">
        <f t="shared" si="11"/>
        <v>907.60469104018375</v>
      </c>
      <c r="L37" s="9">
        <f t="shared" si="11"/>
        <v>1229.3676878105264</v>
      </c>
      <c r="M37" s="9">
        <f t="shared" si="11"/>
        <v>1199.4835782708867</v>
      </c>
      <c r="N37" s="9">
        <f t="shared" si="11"/>
        <v>897.71445893706903</v>
      </c>
    </row>
    <row r="38" spans="1:14" x14ac:dyDescent="0.2">
      <c r="B38" s="116"/>
      <c r="C38" s="116"/>
      <c r="D38" s="7"/>
      <c r="E38" s="7"/>
      <c r="F38" s="7"/>
      <c r="G38" s="7"/>
      <c r="H38" s="7"/>
      <c r="I38" s="7"/>
      <c r="J38" s="7"/>
      <c r="K38" s="7"/>
      <c r="L38" s="7"/>
      <c r="M38" s="7"/>
    </row>
    <row r="39" spans="1:14" x14ac:dyDescent="0.2">
      <c r="A39" s="5" t="s">
        <v>6</v>
      </c>
      <c r="B39" s="112"/>
      <c r="C39" s="112"/>
      <c r="D39" s="4">
        <f>SUM(D32:D37)</f>
        <v>211.31623462049549</v>
      </c>
      <c r="E39" s="4">
        <f t="shared" ref="E39:M39" si="12">SUM(E32:E37)</f>
        <v>135.32777490303391</v>
      </c>
      <c r="F39" s="4">
        <f t="shared" si="12"/>
        <v>335.64104406383728</v>
      </c>
      <c r="G39" s="4">
        <f t="shared" si="12"/>
        <v>936.11130271279353</v>
      </c>
      <c r="H39" s="4">
        <f t="shared" si="12"/>
        <v>874.03020934542587</v>
      </c>
      <c r="I39" s="4">
        <f t="shared" si="12"/>
        <v>1788.4938587498687</v>
      </c>
      <c r="J39" s="4">
        <f t="shared" si="12"/>
        <v>2818.5410644198955</v>
      </c>
      <c r="K39" s="4">
        <f t="shared" si="12"/>
        <v>3005.4098469584387</v>
      </c>
      <c r="L39" s="4">
        <f t="shared" si="12"/>
        <v>3740.4718161617729</v>
      </c>
      <c r="M39" s="4">
        <f t="shared" si="12"/>
        <v>3287.9200859793837</v>
      </c>
      <c r="N39" s="4">
        <f t="shared" ref="N39" si="13">SUM(N32:N37)</f>
        <v>2252.5890367187894</v>
      </c>
    </row>
    <row r="40" spans="1:14" x14ac:dyDescent="0.2">
      <c r="A40" s="101" t="s">
        <v>11</v>
      </c>
      <c r="B40" s="113"/>
      <c r="C40" s="113"/>
      <c r="D40" s="6">
        <f>D32+D33+D36+D37</f>
        <v>193.54100979166662</v>
      </c>
      <c r="E40" s="6">
        <f t="shared" ref="E40:M40" si="14">E32+E33+E36+E37</f>
        <v>120.59423940511601</v>
      </c>
      <c r="F40" s="6">
        <f t="shared" si="14"/>
        <v>302.46050024868464</v>
      </c>
      <c r="G40" s="6">
        <f t="shared" si="14"/>
        <v>827.38872145013045</v>
      </c>
      <c r="H40" s="6">
        <f t="shared" si="14"/>
        <v>761.64277758675087</v>
      </c>
      <c r="I40" s="6">
        <f t="shared" si="14"/>
        <v>1491.7785397512939</v>
      </c>
      <c r="J40" s="6">
        <f t="shared" si="14"/>
        <v>2277.6413671884193</v>
      </c>
      <c r="K40" s="6">
        <f t="shared" si="14"/>
        <v>2419.4563431330425</v>
      </c>
      <c r="L40" s="6">
        <f t="shared" si="14"/>
        <v>2902.5162710847644</v>
      </c>
      <c r="M40" s="6">
        <f t="shared" si="14"/>
        <v>2482.9492856426041</v>
      </c>
      <c r="N40" s="6">
        <f t="shared" ref="N40" si="15">N32+N33+N36+N37</f>
        <v>1699.8365316132081</v>
      </c>
    </row>
    <row r="41" spans="1:14" x14ac:dyDescent="0.2">
      <c r="A41" s="104" t="s">
        <v>12</v>
      </c>
      <c r="B41" s="114"/>
      <c r="C41" s="114"/>
      <c r="D41" s="7">
        <f>D35</f>
        <v>5.288136140765765</v>
      </c>
      <c r="E41" s="7">
        <f t="shared" ref="E41:M41" si="16">E35</f>
        <v>6.9627442355740632</v>
      </c>
      <c r="F41" s="7">
        <f t="shared" si="16"/>
        <v>20.625358884601894</v>
      </c>
      <c r="G41" s="7">
        <f t="shared" si="16"/>
        <v>91.508228193733686</v>
      </c>
      <c r="H41" s="7">
        <f t="shared" si="16"/>
        <v>107.1557247082019</v>
      </c>
      <c r="I41" s="7">
        <f t="shared" si="16"/>
        <v>287.28922492372311</v>
      </c>
      <c r="J41" s="7">
        <f t="shared" si="16"/>
        <v>534.99016680564205</v>
      </c>
      <c r="K41" s="7">
        <f t="shared" si="16"/>
        <v>584.32683193037894</v>
      </c>
      <c r="L41" s="7">
        <f t="shared" si="16"/>
        <v>837.49672105373963</v>
      </c>
      <c r="M41" s="7">
        <f t="shared" si="16"/>
        <v>804.65374638393871</v>
      </c>
      <c r="N41" s="7">
        <f t="shared" ref="N41" si="17">N35</f>
        <v>552.62938673217695</v>
      </c>
    </row>
    <row r="42" spans="1:14" x14ac:dyDescent="0.2">
      <c r="A42" s="106" t="s">
        <v>13</v>
      </c>
      <c r="B42" s="115"/>
      <c r="C42" s="115"/>
      <c r="D42" s="9">
        <f>D34</f>
        <v>12.487088688063062</v>
      </c>
      <c r="E42" s="9">
        <f t="shared" ref="E42:M42" si="18">E34</f>
        <v>7.7707912623438435</v>
      </c>
      <c r="F42" s="9">
        <f t="shared" si="18"/>
        <v>12.555184930550684</v>
      </c>
      <c r="G42" s="9">
        <f t="shared" si="18"/>
        <v>17.214353068929505</v>
      </c>
      <c r="H42" s="9">
        <f t="shared" si="18"/>
        <v>5.2317070504731866</v>
      </c>
      <c r="I42" s="9">
        <f t="shared" si="18"/>
        <v>9.4260940748518713</v>
      </c>
      <c r="J42" s="9">
        <f t="shared" si="18"/>
        <v>5.9095304258342765</v>
      </c>
      <c r="K42" s="9">
        <f t="shared" si="18"/>
        <v>1.6266718950172219</v>
      </c>
      <c r="L42" s="9">
        <f t="shared" si="18"/>
        <v>0.45882402326869809</v>
      </c>
      <c r="M42" s="9">
        <f t="shared" si="18"/>
        <v>0.31705395284096172</v>
      </c>
      <c r="N42" s="9">
        <f t="shared" ref="N42" si="19">N34</f>
        <v>0.12311837340433474</v>
      </c>
    </row>
    <row r="43" spans="1:14" x14ac:dyDescent="0.2">
      <c r="A43" s="104"/>
      <c r="D43" s="7"/>
      <c r="E43" s="7"/>
      <c r="F43" s="7"/>
      <c r="G43" s="7"/>
      <c r="H43" s="7"/>
      <c r="I43" s="7"/>
      <c r="J43" s="7"/>
      <c r="K43" s="7"/>
      <c r="L43" s="7"/>
      <c r="M43" s="7"/>
    </row>
    <row r="44" spans="1:14" x14ac:dyDescent="0.2">
      <c r="A44" s="2" t="s">
        <v>183</v>
      </c>
      <c r="D44" s="7"/>
      <c r="E44" s="7"/>
      <c r="F44" s="7"/>
      <c r="G44" s="7"/>
      <c r="H44" s="7"/>
      <c r="I44" s="7"/>
      <c r="J44" s="7"/>
      <c r="K44" s="7"/>
      <c r="L44" s="7"/>
      <c r="M44" s="7"/>
    </row>
    <row r="45" spans="1:14" x14ac:dyDescent="0.2">
      <c r="A45" s="101" t="s">
        <v>0</v>
      </c>
      <c r="B45" s="117"/>
      <c r="C45" s="117"/>
      <c r="D45" s="95">
        <f t="shared" ref="D45:D50" si="20">(D32)/1000</f>
        <v>3.1894969898648644E-2</v>
      </c>
      <c r="E45" s="118">
        <f>D45+E32/1000</f>
        <v>5.4482284592283381E-2</v>
      </c>
      <c r="F45" s="118">
        <f t="shared" ref="F45:N45" si="21">E45+F32/1000</f>
        <v>0.12861424824363377</v>
      </c>
      <c r="G45" s="118">
        <f t="shared" si="21"/>
        <v>0.3042850872780985</v>
      </c>
      <c r="H45" s="118">
        <f t="shared" si="21"/>
        <v>0.42768903048787771</v>
      </c>
      <c r="I45" s="118">
        <f t="shared" si="21"/>
        <v>0.68534158923444632</v>
      </c>
      <c r="J45" s="118">
        <f t="shared" si="21"/>
        <v>1.036088147447823</v>
      </c>
      <c r="K45" s="118">
        <f t="shared" si="21"/>
        <v>1.4755311872846084</v>
      </c>
      <c r="L45" s="118">
        <f t="shared" si="21"/>
        <v>1.9087793807217275</v>
      </c>
      <c r="M45" s="118">
        <f t="shared" si="21"/>
        <v>2.1837442342337798</v>
      </c>
      <c r="N45" s="118">
        <f t="shared" si="21"/>
        <v>2.3320130724252346</v>
      </c>
    </row>
    <row r="46" spans="1:14" x14ac:dyDescent="0.2">
      <c r="A46" s="104" t="s">
        <v>1</v>
      </c>
      <c r="B46" s="119"/>
      <c r="C46" s="119"/>
      <c r="D46" s="93">
        <f t="shared" si="20"/>
        <v>5.5225627905405401E-3</v>
      </c>
      <c r="E46" s="120">
        <f t="shared" ref="E46:N46" si="22">D46+E33/1000</f>
        <v>1.3058735399701753E-2</v>
      </c>
      <c r="F46" s="120">
        <f t="shared" si="22"/>
        <v>4.8231402837092138E-2</v>
      </c>
      <c r="G46" s="120">
        <f t="shared" si="22"/>
        <v>0.1172800845786065</v>
      </c>
      <c r="H46" s="120">
        <f t="shared" si="22"/>
        <v>0.17818742594295983</v>
      </c>
      <c r="I46" s="120">
        <f t="shared" si="22"/>
        <v>0.29867592216256533</v>
      </c>
      <c r="J46" s="120">
        <f t="shared" si="22"/>
        <v>0.47811907884073274</v>
      </c>
      <c r="K46" s="120">
        <f t="shared" si="22"/>
        <v>0.80863684892964205</v>
      </c>
      <c r="L46" s="120">
        <f t="shared" si="22"/>
        <v>1.3312282237019413</v>
      </c>
      <c r="M46" s="120">
        <f t="shared" si="22"/>
        <v>1.8731733347783588</v>
      </c>
      <c r="N46" s="120">
        <f t="shared" si="22"/>
        <v>2.2739493776689454</v>
      </c>
    </row>
    <row r="47" spans="1:14" x14ac:dyDescent="0.2">
      <c r="A47" s="104" t="s">
        <v>380</v>
      </c>
      <c r="B47" s="119"/>
      <c r="C47" s="119"/>
      <c r="D47" s="93">
        <f t="shared" si="20"/>
        <v>1.2487088688063062E-2</v>
      </c>
      <c r="E47" s="120">
        <f t="shared" ref="E47:N47" si="23">D47+E34/1000</f>
        <v>2.0257879950406905E-2</v>
      </c>
      <c r="F47" s="120">
        <f t="shared" si="23"/>
        <v>3.2813064880957588E-2</v>
      </c>
      <c r="G47" s="120">
        <f t="shared" si="23"/>
        <v>5.002741794988709E-2</v>
      </c>
      <c r="H47" s="120">
        <f t="shared" si="23"/>
        <v>5.5259125000360274E-2</v>
      </c>
      <c r="I47" s="120">
        <f t="shared" si="23"/>
        <v>6.4685219075212144E-2</v>
      </c>
      <c r="J47" s="120">
        <f t="shared" si="23"/>
        <v>7.0594749501046425E-2</v>
      </c>
      <c r="K47" s="120">
        <f t="shared" si="23"/>
        <v>7.2221421396063648E-2</v>
      </c>
      <c r="L47" s="120">
        <f t="shared" si="23"/>
        <v>7.2680245419332351E-2</v>
      </c>
      <c r="M47" s="120">
        <f t="shared" si="23"/>
        <v>7.2997299372173308E-2</v>
      </c>
      <c r="N47" s="120">
        <f t="shared" si="23"/>
        <v>7.3120417745577648E-2</v>
      </c>
    </row>
    <row r="48" spans="1:14" x14ac:dyDescent="0.2">
      <c r="A48" s="104" t="s">
        <v>3</v>
      </c>
      <c r="B48" s="119"/>
      <c r="C48" s="119"/>
      <c r="D48" s="93">
        <f t="shared" si="20"/>
        <v>5.2881361407657651E-3</v>
      </c>
      <c r="E48" s="120">
        <f t="shared" ref="E48:N48" si="24">D48+E35/1000</f>
        <v>1.225088037633983E-2</v>
      </c>
      <c r="F48" s="120">
        <f t="shared" si="24"/>
        <v>3.2876239260941728E-2</v>
      </c>
      <c r="G48" s="120">
        <f t="shared" si="24"/>
        <v>0.12438446745467542</v>
      </c>
      <c r="H48" s="120">
        <f t="shared" si="24"/>
        <v>0.23154019216287733</v>
      </c>
      <c r="I48" s="120">
        <f t="shared" si="24"/>
        <v>0.51882941708660046</v>
      </c>
      <c r="J48" s="120">
        <f t="shared" si="24"/>
        <v>1.0538195838922424</v>
      </c>
      <c r="K48" s="120">
        <f t="shared" si="24"/>
        <v>1.6381464158226213</v>
      </c>
      <c r="L48" s="120">
        <f t="shared" si="24"/>
        <v>2.4756431368763607</v>
      </c>
      <c r="M48" s="120">
        <f t="shared" si="24"/>
        <v>3.2802968832602994</v>
      </c>
      <c r="N48" s="120">
        <f t="shared" si="24"/>
        <v>3.8329262699924764</v>
      </c>
    </row>
    <row r="49" spans="1:14" x14ac:dyDescent="0.2">
      <c r="A49" s="104" t="s">
        <v>4</v>
      </c>
      <c r="B49" s="119"/>
      <c r="C49" s="119"/>
      <c r="D49" s="93">
        <f t="shared" si="20"/>
        <v>0.11166239450225224</v>
      </c>
      <c r="E49" s="120">
        <f t="shared" ref="E49:N49" si="25">D49+E36/1000</f>
        <v>0.17555124328630936</v>
      </c>
      <c r="F49" s="120">
        <f t="shared" si="25"/>
        <v>0.30530730946589546</v>
      </c>
      <c r="G49" s="120">
        <f t="shared" si="25"/>
        <v>0.66128355491863688</v>
      </c>
      <c r="H49" s="120">
        <f t="shared" si="25"/>
        <v>0.97327052955586091</v>
      </c>
      <c r="I49" s="120">
        <f t="shared" si="25"/>
        <v>1.5279352631092997</v>
      </c>
      <c r="J49" s="120">
        <f t="shared" si="25"/>
        <v>2.3596736562566414</v>
      </c>
      <c r="K49" s="120">
        <f t="shared" si="25"/>
        <v>3.1015644984238055</v>
      </c>
      <c r="L49" s="120">
        <f t="shared" si="25"/>
        <v>3.8188735134886254</v>
      </c>
      <c r="M49" s="120">
        <f t="shared" si="25"/>
        <v>4.2854292562718728</v>
      </c>
      <c r="N49" s="120">
        <f t="shared" si="25"/>
        <v>4.53850644786597</v>
      </c>
    </row>
    <row r="50" spans="1:14" x14ac:dyDescent="0.2">
      <c r="A50" s="106" t="s">
        <v>5</v>
      </c>
      <c r="B50" s="121"/>
      <c r="C50" s="121"/>
      <c r="D50" s="96">
        <f t="shared" si="20"/>
        <v>4.4461082600225223E-2</v>
      </c>
      <c r="E50" s="122">
        <f t="shared" ref="E50:N50" si="26">D50+E37/1000</f>
        <v>7.1042985918488163E-2</v>
      </c>
      <c r="F50" s="122">
        <f t="shared" si="26"/>
        <v>0.13444278889884592</v>
      </c>
      <c r="G50" s="122">
        <f t="shared" si="26"/>
        <v>0.36113574412025584</v>
      </c>
      <c r="H50" s="122">
        <f t="shared" si="26"/>
        <v>0.62648026249565025</v>
      </c>
      <c r="I50" s="122">
        <f t="shared" si="26"/>
        <v>1.1854530137273311</v>
      </c>
      <c r="J50" s="122">
        <f t="shared" si="26"/>
        <v>2.1011662728768643</v>
      </c>
      <c r="K50" s="122">
        <f t="shared" si="26"/>
        <v>3.0087709639170481</v>
      </c>
      <c r="L50" s="122">
        <f t="shared" si="26"/>
        <v>4.2381386517275743</v>
      </c>
      <c r="M50" s="122">
        <f t="shared" si="26"/>
        <v>5.4376222299984613</v>
      </c>
      <c r="N50" s="122">
        <f t="shared" si="26"/>
        <v>6.3353366889355307</v>
      </c>
    </row>
    <row r="51" spans="1:14" x14ac:dyDescent="0.2">
      <c r="A51" s="104"/>
      <c r="D51" s="7"/>
      <c r="E51" s="7"/>
      <c r="F51" s="7"/>
      <c r="G51" s="7"/>
      <c r="H51" s="7"/>
      <c r="I51" s="7"/>
      <c r="J51" s="7"/>
      <c r="K51" s="7"/>
      <c r="L51" s="7"/>
      <c r="M51" s="7"/>
    </row>
    <row r="52" spans="1:14" x14ac:dyDescent="0.2">
      <c r="A52" s="5" t="s">
        <v>74</v>
      </c>
      <c r="B52" s="123"/>
      <c r="C52" s="123"/>
      <c r="D52" s="124">
        <f>SUM($D39:D39)/1000</f>
        <v>0.21131623462049548</v>
      </c>
      <c r="E52" s="124">
        <f>SUM($D39:E39)/1000</f>
        <v>0.34664400952352942</v>
      </c>
      <c r="F52" s="124">
        <f>SUM($D39:F39)/1000</f>
        <v>0.6822850535873668</v>
      </c>
      <c r="G52" s="124">
        <f>SUM($D39:G39)/1000</f>
        <v>1.6183963563001602</v>
      </c>
      <c r="H52" s="124">
        <f>SUM($D39:H39)/1000</f>
        <v>2.4924265656455864</v>
      </c>
      <c r="I52" s="124">
        <f>SUM($D39:I39)/1000</f>
        <v>4.2809204243954557</v>
      </c>
      <c r="J52" s="124">
        <f>SUM($D39:J39)/1000</f>
        <v>7.0994614888153507</v>
      </c>
      <c r="K52" s="124">
        <f>SUM($D39:K39)/1000</f>
        <v>10.10487133577379</v>
      </c>
      <c r="L52" s="124">
        <f>SUM($D39:L39)/1000</f>
        <v>13.845343151935564</v>
      </c>
      <c r="M52" s="124">
        <f>SUM($D39:M39)/1000</f>
        <v>17.133263237914946</v>
      </c>
      <c r="N52" s="124">
        <f>SUM($D39:N39)/1000</f>
        <v>19.385852274633738</v>
      </c>
    </row>
    <row r="53" spans="1:14" x14ac:dyDescent="0.2">
      <c r="A53" s="101" t="s">
        <v>11</v>
      </c>
      <c r="B53" s="117"/>
      <c r="C53" s="117"/>
      <c r="D53" s="125">
        <f>SUM($D40:D40)/1000</f>
        <v>0.19354100979166663</v>
      </c>
      <c r="E53" s="125">
        <f>SUM($D40:E40)/1000</f>
        <v>0.31413524919678265</v>
      </c>
      <c r="F53" s="125">
        <f>SUM($D40:F40)/1000</f>
        <v>0.61659574944546724</v>
      </c>
      <c r="G53" s="125">
        <f>SUM($D40:G40)/1000</f>
        <v>1.4439844708955978</v>
      </c>
      <c r="H53" s="125">
        <f>SUM($D40:H40)/1000</f>
        <v>2.2056272484823483</v>
      </c>
      <c r="I53" s="125">
        <f>SUM($D40:I40)/1000</f>
        <v>3.6974057882336422</v>
      </c>
      <c r="J53" s="125">
        <f>SUM($D40:J40)/1000</f>
        <v>5.9750471554220619</v>
      </c>
      <c r="K53" s="125">
        <f>SUM($D40:K40)/1000</f>
        <v>8.394503498555105</v>
      </c>
      <c r="L53" s="125">
        <f>SUM($D40:L40)/1000</f>
        <v>11.297019769639869</v>
      </c>
      <c r="M53" s="125">
        <f>SUM($D40:M40)/1000</f>
        <v>13.779969055282471</v>
      </c>
      <c r="N53" s="125">
        <f>SUM($D40:N40)/1000</f>
        <v>15.479805586895679</v>
      </c>
    </row>
    <row r="54" spans="1:14" x14ac:dyDescent="0.2">
      <c r="A54" s="104" t="s">
        <v>12</v>
      </c>
      <c r="B54" s="119"/>
      <c r="C54" s="119"/>
      <c r="D54" s="126">
        <f>SUM($D41:D41)/1000</f>
        <v>5.2881361407657651E-3</v>
      </c>
      <c r="E54" s="126">
        <f>SUM($D41:E41)/1000</f>
        <v>1.225088037633983E-2</v>
      </c>
      <c r="F54" s="126">
        <f>SUM($D41:F41)/1000</f>
        <v>3.2876239260941721E-2</v>
      </c>
      <c r="G54" s="126">
        <f>SUM($D41:G41)/1000</f>
        <v>0.12438446745467542</v>
      </c>
      <c r="H54" s="126">
        <f>SUM($D41:H41)/1000</f>
        <v>0.2315401921628773</v>
      </c>
      <c r="I54" s="126">
        <f>SUM($D41:I41)/1000</f>
        <v>0.51882941708660046</v>
      </c>
      <c r="J54" s="126">
        <f>SUM($D41:J41)/1000</f>
        <v>1.0538195838922424</v>
      </c>
      <c r="K54" s="126">
        <f>SUM($D41:K41)/1000</f>
        <v>1.6381464158226213</v>
      </c>
      <c r="L54" s="126">
        <f>SUM($D41:L41)/1000</f>
        <v>2.4756431368763612</v>
      </c>
      <c r="M54" s="126">
        <f>SUM($D41:M41)/1000</f>
        <v>3.2802968832602994</v>
      </c>
      <c r="N54" s="126">
        <f>SUM($D41:N41)/1000</f>
        <v>3.8329262699924764</v>
      </c>
    </row>
    <row r="55" spans="1:14" x14ac:dyDescent="0.2">
      <c r="A55" s="106" t="s">
        <v>13</v>
      </c>
      <c r="B55" s="121"/>
      <c r="C55" s="121"/>
      <c r="D55" s="127">
        <f>SUM($D42:D42)/1000</f>
        <v>1.2487088688063062E-2</v>
      </c>
      <c r="E55" s="127">
        <f>SUM($D42:E42)/1000</f>
        <v>2.0257879950406905E-2</v>
      </c>
      <c r="F55" s="127">
        <f>SUM($D42:F42)/1000</f>
        <v>3.2813064880957588E-2</v>
      </c>
      <c r="G55" s="127">
        <f>SUM($D42:G42)/1000</f>
        <v>5.0027417949887097E-2</v>
      </c>
      <c r="H55" s="127">
        <f>SUM($D42:H42)/1000</f>
        <v>5.5259125000360287E-2</v>
      </c>
      <c r="I55" s="127">
        <f>SUM($D42:I42)/1000</f>
        <v>6.4685219075212158E-2</v>
      </c>
      <c r="J55" s="127">
        <f>SUM($D42:J42)/1000</f>
        <v>7.0594749501046439E-2</v>
      </c>
      <c r="K55" s="127">
        <f>SUM($D42:K42)/1000</f>
        <v>7.2221421396063662E-2</v>
      </c>
      <c r="L55" s="127">
        <f>SUM($D42:L42)/1000</f>
        <v>7.2680245419332365E-2</v>
      </c>
      <c r="M55" s="127">
        <f>SUM($D42:M42)/1000</f>
        <v>7.2997299372173335E-2</v>
      </c>
      <c r="N55" s="127">
        <f>SUM($D42:N42)/1000</f>
        <v>7.3120417745577662E-2</v>
      </c>
    </row>
    <row r="56" spans="1:14" x14ac:dyDescent="0.2">
      <c r="A56" s="104"/>
      <c r="D56" s="126"/>
    </row>
    <row r="57" spans="1:14" x14ac:dyDescent="0.2">
      <c r="A57" s="104"/>
      <c r="D57" s="126"/>
    </row>
    <row r="58" spans="1:14" x14ac:dyDescent="0.2">
      <c r="A58" s="3" t="s">
        <v>349</v>
      </c>
      <c r="B58" s="3">
        <v>2011</v>
      </c>
      <c r="C58" s="3">
        <v>2012</v>
      </c>
      <c r="D58" s="3">
        <v>2013</v>
      </c>
      <c r="E58" s="3">
        <v>2014</v>
      </c>
      <c r="F58" s="3">
        <v>2015</v>
      </c>
      <c r="G58" s="3">
        <v>2016</v>
      </c>
      <c r="H58" s="3">
        <v>2017</v>
      </c>
      <c r="I58" s="3">
        <v>2018</v>
      </c>
      <c r="J58" s="3">
        <v>2019</v>
      </c>
      <c r="K58" s="3">
        <v>2020</v>
      </c>
      <c r="L58" s="3">
        <v>2021</v>
      </c>
      <c r="M58" s="3">
        <v>2022</v>
      </c>
      <c r="N58" s="3">
        <v>2023</v>
      </c>
    </row>
    <row r="59" spans="1:14" x14ac:dyDescent="0.2">
      <c r="A59" s="3" t="s">
        <v>373</v>
      </c>
      <c r="B59" s="147">
        <v>224.9</v>
      </c>
      <c r="C59" s="147">
        <v>229.6</v>
      </c>
      <c r="D59" s="147">
        <v>233</v>
      </c>
      <c r="E59" s="147">
        <v>236.7</v>
      </c>
      <c r="F59" s="147">
        <v>237</v>
      </c>
      <c r="G59" s="147">
        <v>240</v>
      </c>
      <c r="H59" s="147">
        <v>245.1</v>
      </c>
      <c r="I59" s="147">
        <v>251.1</v>
      </c>
      <c r="J59" s="147">
        <v>255.7</v>
      </c>
      <c r="K59" s="147">
        <v>258.8</v>
      </c>
      <c r="L59" s="147">
        <v>271</v>
      </c>
      <c r="M59" s="147">
        <v>292.7</v>
      </c>
      <c r="N59" s="147">
        <v>304.7</v>
      </c>
    </row>
    <row r="60" spans="1:14" x14ac:dyDescent="0.2">
      <c r="A60" s="5" t="s">
        <v>377</v>
      </c>
      <c r="B60" s="112"/>
      <c r="C60" s="112"/>
      <c r="D60" s="27">
        <f>D29*$N$59/D$59</f>
        <v>73.605201929397197</v>
      </c>
      <c r="E60" s="27">
        <f t="shared" ref="E60:N60" si="27">E29*$N$59/E$59</f>
        <v>40.496207645930674</v>
      </c>
      <c r="F60" s="27">
        <f t="shared" si="27"/>
        <v>78.513280409420346</v>
      </c>
      <c r="G60" s="27">
        <f t="shared" si="27"/>
        <v>128.4148735857267</v>
      </c>
      <c r="H60" s="27">
        <f t="shared" si="27"/>
        <v>111.18885036301414</v>
      </c>
      <c r="I60" s="27">
        <f t="shared" si="27"/>
        <v>194.60987492429246</v>
      </c>
      <c r="J60" s="27">
        <f t="shared" si="27"/>
        <v>228.25770871527368</v>
      </c>
      <c r="K60" s="27">
        <f t="shared" si="27"/>
        <v>233.75730441834344</v>
      </c>
      <c r="L60" s="27">
        <f t="shared" si="27"/>
        <v>210.82171540718178</v>
      </c>
      <c r="M60" s="27">
        <f t="shared" si="27"/>
        <v>129.8396564375694</v>
      </c>
      <c r="N60" s="27">
        <f t="shared" si="27"/>
        <v>75.255729464752278</v>
      </c>
    </row>
    <row r="62" spans="1:14" x14ac:dyDescent="0.2">
      <c r="A62" s="3" t="s">
        <v>182</v>
      </c>
    </row>
    <row r="63" spans="1:14" x14ac:dyDescent="0.2">
      <c r="A63" s="101" t="s">
        <v>0</v>
      </c>
      <c r="B63" s="113"/>
      <c r="C63" s="113"/>
      <c r="D63" s="6">
        <f t="shared" ref="D63:N63" si="28">D32*$N$59/D$59</f>
        <v>41.709859777331516</v>
      </c>
      <c r="E63" s="6">
        <f t="shared" si="28"/>
        <v>29.076277089778223</v>
      </c>
      <c r="F63" s="6">
        <f t="shared" si="28"/>
        <v>95.308056221799447</v>
      </c>
      <c r="G63" s="6">
        <f t="shared" si="28"/>
        <v>223.02876939083916</v>
      </c>
      <c r="H63" s="6">
        <f t="shared" si="28"/>
        <v>153.41159321101478</v>
      </c>
      <c r="I63" s="6">
        <f t="shared" si="28"/>
        <v>312.65127299912172</v>
      </c>
      <c r="J63" s="6">
        <f t="shared" si="28"/>
        <v>417.96040785145044</v>
      </c>
      <c r="K63" s="6">
        <f t="shared" si="28"/>
        <v>517.38135331633885</v>
      </c>
      <c r="L63" s="6">
        <f t="shared" si="28"/>
        <v>487.12444479811876</v>
      </c>
      <c r="M63" s="6">
        <f t="shared" si="28"/>
        <v>286.23775492013078</v>
      </c>
      <c r="N63" s="6">
        <f t="shared" si="28"/>
        <v>148.26883819145493</v>
      </c>
    </row>
    <row r="64" spans="1:14" x14ac:dyDescent="0.2">
      <c r="A64" s="104" t="s">
        <v>1</v>
      </c>
      <c r="B64" s="114"/>
      <c r="C64" s="114"/>
      <c r="D64" s="7">
        <f t="shared" ref="D64:N64" si="29">D33*$N$59/D$59</f>
        <v>7.2219952029085945</v>
      </c>
      <c r="E64" s="7">
        <f t="shared" si="29"/>
        <v>9.7011905112438601</v>
      </c>
      <c r="F64" s="7">
        <f t="shared" si="29"/>
        <v>45.219880878366453</v>
      </c>
      <c r="G64" s="7">
        <f t="shared" si="29"/>
        <v>87.66305552766427</v>
      </c>
      <c r="H64" s="7">
        <f t="shared" si="29"/>
        <v>75.717939264457172</v>
      </c>
      <c r="I64" s="7">
        <f t="shared" si="29"/>
        <v>146.20806371212183</v>
      </c>
      <c r="J64" s="7">
        <f t="shared" si="29"/>
        <v>213.82999546279862</v>
      </c>
      <c r="K64" s="7">
        <f t="shared" si="29"/>
        <v>389.13742096634718</v>
      </c>
      <c r="L64" s="7">
        <f t="shared" si="29"/>
        <v>587.57782986390987</v>
      </c>
      <c r="M64" s="7">
        <f t="shared" si="29"/>
        <v>564.16356455409777</v>
      </c>
      <c r="N64" s="7">
        <f t="shared" si="29"/>
        <v>400.7760428905865</v>
      </c>
    </row>
    <row r="65" spans="1:17" x14ac:dyDescent="0.2">
      <c r="A65" s="104" t="s">
        <v>380</v>
      </c>
      <c r="B65" s="114"/>
      <c r="C65" s="114"/>
      <c r="D65" s="7">
        <f t="shared" ref="D65:N65" si="30">D34*$N$59/D$59</f>
        <v>16.329682074046417</v>
      </c>
      <c r="E65" s="7">
        <f t="shared" si="30"/>
        <v>10.003211227867213</v>
      </c>
      <c r="F65" s="7">
        <f t="shared" si="30"/>
        <v>16.141623832653135</v>
      </c>
      <c r="G65" s="7">
        <f t="shared" si="30"/>
        <v>21.855055750428416</v>
      </c>
      <c r="H65" s="7">
        <f t="shared" si="30"/>
        <v>6.5038806131341484</v>
      </c>
      <c r="I65" s="7">
        <f t="shared" si="30"/>
        <v>11.43819539867529</v>
      </c>
      <c r="J65" s="7">
        <f t="shared" si="30"/>
        <v>7.0419785715749086</v>
      </c>
      <c r="K65" s="7">
        <f t="shared" si="30"/>
        <v>1.9151735950994879</v>
      </c>
      <c r="L65" s="7">
        <f t="shared" si="30"/>
        <v>0.51588073760137376</v>
      </c>
      <c r="M65" s="7">
        <f t="shared" si="30"/>
        <v>0.33005240666430147</v>
      </c>
      <c r="N65" s="7">
        <f t="shared" si="30"/>
        <v>0.12311837340433475</v>
      </c>
      <c r="Q65" s="120"/>
    </row>
    <row r="66" spans="1:17" x14ac:dyDescent="0.2">
      <c r="A66" s="104" t="s">
        <v>3</v>
      </c>
      <c r="B66" s="114"/>
      <c r="C66" s="114"/>
      <c r="D66" s="7">
        <f t="shared" ref="D66:N66" si="31">D35*$N$59/D$59</f>
        <v>6.9154295368726553</v>
      </c>
      <c r="E66" s="7">
        <f t="shared" si="31"/>
        <v>8.9630256382738374</v>
      </c>
      <c r="F66" s="7">
        <f t="shared" si="31"/>
        <v>26.517075325477624</v>
      </c>
      <c r="G66" s="7">
        <f t="shared" si="31"/>
        <v>116.17732137762772</v>
      </c>
      <c r="H66" s="7">
        <f t="shared" si="31"/>
        <v>133.21235952096742</v>
      </c>
      <c r="I66" s="7">
        <f t="shared" si="31"/>
        <v>348.61420483575642</v>
      </c>
      <c r="J66" s="7">
        <f t="shared" si="31"/>
        <v>637.51076975236265</v>
      </c>
      <c r="K66" s="7">
        <f t="shared" si="31"/>
        <v>687.961304826841</v>
      </c>
      <c r="L66" s="7">
        <f t="shared" si="31"/>
        <v>941.64299226964749</v>
      </c>
      <c r="M66" s="7">
        <f t="shared" si="31"/>
        <v>837.64262563439058</v>
      </c>
      <c r="N66" s="7">
        <f t="shared" si="31"/>
        <v>552.62938673217695</v>
      </c>
    </row>
    <row r="67" spans="1:17" x14ac:dyDescent="0.2">
      <c r="A67" s="104" t="s">
        <v>4</v>
      </c>
      <c r="B67" s="114"/>
      <c r="C67" s="114"/>
      <c r="D67" s="7">
        <f t="shared" ref="D67:N67" si="32">D36*$N$59/D$59</f>
        <v>146.02374079328865</v>
      </c>
      <c r="E67" s="7">
        <f t="shared" si="32"/>
        <v>82.243059672590633</v>
      </c>
      <c r="F67" s="7">
        <f t="shared" si="32"/>
        <v>166.82140660303747</v>
      </c>
      <c r="G67" s="7">
        <f t="shared" si="32"/>
        <v>451.94150828937637</v>
      </c>
      <c r="H67" s="7">
        <f t="shared" si="32"/>
        <v>387.85161636867468</v>
      </c>
      <c r="I67" s="7">
        <f t="shared" si="32"/>
        <v>673.06389611203826</v>
      </c>
      <c r="J67" s="7">
        <f t="shared" si="32"/>
        <v>991.12510125926883</v>
      </c>
      <c r="K67" s="7">
        <f t="shared" si="32"/>
        <v>873.47040034132488</v>
      </c>
      <c r="L67" s="7">
        <f t="shared" si="32"/>
        <v>806.50943501937502</v>
      </c>
      <c r="M67" s="7">
        <f t="shared" si="32"/>
        <v>485.68341245662964</v>
      </c>
      <c r="N67" s="7">
        <f t="shared" si="32"/>
        <v>253.07719159409757</v>
      </c>
    </row>
    <row r="68" spans="1:17" x14ac:dyDescent="0.2">
      <c r="A68" s="106" t="s">
        <v>5</v>
      </c>
      <c r="B68" s="115"/>
      <c r="C68" s="115"/>
      <c r="D68" s="9">
        <f t="shared" ref="D68:N68" si="33">D37*$N$59/D$59</f>
        <v>58.142883554886801</v>
      </c>
      <c r="E68" s="9">
        <f t="shared" si="33"/>
        <v>34.21844504045086</v>
      </c>
      <c r="F68" s="9">
        <f t="shared" si="33"/>
        <v>81.510210835928319</v>
      </c>
      <c r="G68" s="9">
        <f t="shared" si="33"/>
        <v>287.80559773318163</v>
      </c>
      <c r="H68" s="9">
        <f t="shared" si="33"/>
        <v>329.86729803746493</v>
      </c>
      <c r="I68" s="9">
        <f t="shared" si="33"/>
        <v>678.29150657225466</v>
      </c>
      <c r="J68" s="9">
        <f t="shared" si="33"/>
        <v>1091.1921394715012</v>
      </c>
      <c r="K68" s="9">
        <f t="shared" si="33"/>
        <v>1068.5747656875733</v>
      </c>
      <c r="L68" s="9">
        <f t="shared" si="33"/>
        <v>1382.2447766637174</v>
      </c>
      <c r="M68" s="9">
        <f t="shared" si="33"/>
        <v>1248.6595363824367</v>
      </c>
      <c r="N68" s="9">
        <f t="shared" si="33"/>
        <v>897.71445893706903</v>
      </c>
    </row>
    <row r="69" spans="1:17" x14ac:dyDescent="0.2">
      <c r="B69" s="116"/>
      <c r="C69" s="116"/>
      <c r="D69" s="7"/>
      <c r="E69" s="7"/>
      <c r="F69" s="7"/>
      <c r="G69" s="7"/>
      <c r="H69" s="7"/>
      <c r="I69" s="7"/>
      <c r="J69" s="7"/>
      <c r="K69" s="7"/>
      <c r="L69" s="7"/>
      <c r="M69" s="7"/>
    </row>
    <row r="70" spans="1:17" x14ac:dyDescent="0.2">
      <c r="A70" s="5" t="s">
        <v>6</v>
      </c>
      <c r="B70" s="112"/>
      <c r="C70" s="112"/>
      <c r="D70" s="4">
        <f>SUM(D63:D68)</f>
        <v>276.3435909393346</v>
      </c>
      <c r="E70" s="4">
        <f t="shared" ref="E70:N70" si="34">SUM(E63:E68)</f>
        <v>174.2052091802046</v>
      </c>
      <c r="F70" s="4">
        <f t="shared" si="34"/>
        <v>431.51825369726248</v>
      </c>
      <c r="G70" s="4">
        <f t="shared" si="34"/>
        <v>1188.4713080691176</v>
      </c>
      <c r="H70" s="4">
        <f t="shared" si="34"/>
        <v>1086.5646870157132</v>
      </c>
      <c r="I70" s="4">
        <f t="shared" si="34"/>
        <v>2170.2671396299684</v>
      </c>
      <c r="J70" s="4">
        <f t="shared" si="34"/>
        <v>3358.6603923689563</v>
      </c>
      <c r="K70" s="4">
        <f t="shared" si="34"/>
        <v>3538.4404187335249</v>
      </c>
      <c r="L70" s="4">
        <f>SUM(L63:L68)</f>
        <v>4205.6153593523704</v>
      </c>
      <c r="M70" s="4">
        <f t="shared" si="34"/>
        <v>3422.7169463543501</v>
      </c>
      <c r="N70" s="4">
        <f t="shared" si="34"/>
        <v>2252.589036718789</v>
      </c>
    </row>
    <row r="71" spans="1:17" x14ac:dyDescent="0.2">
      <c r="A71" s="101" t="s">
        <v>11</v>
      </c>
      <c r="B71" s="113"/>
      <c r="C71" s="113"/>
      <c r="D71" s="6">
        <f>D63+D64+D67+D68</f>
        <v>253.09847932841555</v>
      </c>
      <c r="E71" s="6">
        <f t="shared" ref="E71:N71" si="35">E63+E64+E67+E68</f>
        <v>155.23897231406357</v>
      </c>
      <c r="F71" s="6">
        <f t="shared" si="35"/>
        <v>388.85955453913169</v>
      </c>
      <c r="G71" s="6">
        <f t="shared" si="35"/>
        <v>1050.4389309410615</v>
      </c>
      <c r="H71" s="6">
        <f t="shared" si="35"/>
        <v>946.84844688161161</v>
      </c>
      <c r="I71" s="6">
        <f t="shared" si="35"/>
        <v>1810.2147393955365</v>
      </c>
      <c r="J71" s="6">
        <f t="shared" si="35"/>
        <v>2714.1076440450188</v>
      </c>
      <c r="K71" s="6">
        <f t="shared" si="35"/>
        <v>2848.5639403115842</v>
      </c>
      <c r="L71" s="6">
        <f t="shared" si="35"/>
        <v>3263.456486345121</v>
      </c>
      <c r="M71" s="6">
        <f t="shared" si="35"/>
        <v>2584.7442683132949</v>
      </c>
      <c r="N71" s="6">
        <f t="shared" si="35"/>
        <v>1699.8365316132081</v>
      </c>
    </row>
    <row r="72" spans="1:17" x14ac:dyDescent="0.2">
      <c r="A72" s="104" t="s">
        <v>12</v>
      </c>
      <c r="B72" s="114"/>
      <c r="C72" s="114"/>
      <c r="D72" s="7">
        <f>D66</f>
        <v>6.9154295368726553</v>
      </c>
      <c r="E72" s="7">
        <f t="shared" ref="E72:N72" si="36">E66</f>
        <v>8.9630256382738374</v>
      </c>
      <c r="F72" s="7">
        <f t="shared" si="36"/>
        <v>26.517075325477624</v>
      </c>
      <c r="G72" s="7">
        <f t="shared" si="36"/>
        <v>116.17732137762772</v>
      </c>
      <c r="H72" s="7">
        <f t="shared" si="36"/>
        <v>133.21235952096742</v>
      </c>
      <c r="I72" s="7">
        <f t="shared" si="36"/>
        <v>348.61420483575642</v>
      </c>
      <c r="J72" s="7">
        <f t="shared" si="36"/>
        <v>637.51076975236265</v>
      </c>
      <c r="K72" s="7">
        <f t="shared" si="36"/>
        <v>687.961304826841</v>
      </c>
      <c r="L72" s="7">
        <f t="shared" si="36"/>
        <v>941.64299226964749</v>
      </c>
      <c r="M72" s="7">
        <f t="shared" si="36"/>
        <v>837.64262563439058</v>
      </c>
      <c r="N72" s="7">
        <f t="shared" si="36"/>
        <v>552.62938673217695</v>
      </c>
    </row>
    <row r="73" spans="1:17" x14ac:dyDescent="0.2">
      <c r="A73" s="106" t="s">
        <v>13</v>
      </c>
      <c r="B73" s="115"/>
      <c r="C73" s="115"/>
      <c r="D73" s="9">
        <f>D65</f>
        <v>16.329682074046417</v>
      </c>
      <c r="E73" s="9">
        <f t="shared" ref="E73:N73" si="37">E65</f>
        <v>10.003211227867213</v>
      </c>
      <c r="F73" s="9">
        <f t="shared" si="37"/>
        <v>16.141623832653135</v>
      </c>
      <c r="G73" s="9">
        <f t="shared" si="37"/>
        <v>21.855055750428416</v>
      </c>
      <c r="H73" s="9">
        <f t="shared" si="37"/>
        <v>6.5038806131341484</v>
      </c>
      <c r="I73" s="9">
        <f t="shared" si="37"/>
        <v>11.43819539867529</v>
      </c>
      <c r="J73" s="9">
        <f t="shared" si="37"/>
        <v>7.0419785715749086</v>
      </c>
      <c r="K73" s="9">
        <f t="shared" si="37"/>
        <v>1.9151735950994879</v>
      </c>
      <c r="L73" s="9">
        <f t="shared" si="37"/>
        <v>0.51588073760137376</v>
      </c>
      <c r="M73" s="9">
        <f t="shared" si="37"/>
        <v>0.33005240666430147</v>
      </c>
      <c r="N73" s="9">
        <f t="shared" si="37"/>
        <v>0.12311837340433475</v>
      </c>
    </row>
    <row r="74" spans="1:17" x14ac:dyDescent="0.2">
      <c r="A74" s="104"/>
      <c r="D74" s="7"/>
      <c r="E74" s="7"/>
      <c r="F74" s="7"/>
      <c r="G74" s="7"/>
      <c r="H74" s="7"/>
      <c r="I74" s="7"/>
      <c r="J74" s="7"/>
      <c r="K74" s="7"/>
      <c r="L74" s="7"/>
      <c r="M74" s="7"/>
    </row>
    <row r="75" spans="1:17" x14ac:dyDescent="0.2">
      <c r="A75" s="2" t="s">
        <v>183</v>
      </c>
      <c r="D75" s="7"/>
      <c r="E75" s="7"/>
      <c r="F75" s="7"/>
      <c r="G75" s="7"/>
      <c r="H75" s="7"/>
      <c r="I75" s="7"/>
      <c r="J75" s="7"/>
      <c r="K75" s="7"/>
      <c r="L75" s="7"/>
      <c r="M75" s="7"/>
    </row>
    <row r="76" spans="1:17" x14ac:dyDescent="0.2">
      <c r="A76" s="101" t="s">
        <v>0</v>
      </c>
      <c r="B76" s="117"/>
      <c r="C76" s="117"/>
      <c r="D76" s="95">
        <f t="shared" ref="D76:D81" si="38">(D63)/1000</f>
        <v>4.1709859777331514E-2</v>
      </c>
      <c r="E76" s="118">
        <f>D76+E63/1000</f>
        <v>7.0786136867109745E-2</v>
      </c>
      <c r="F76" s="118">
        <f t="shared" ref="F76:F81" si="39">E76+F63/1000</f>
        <v>0.16609419308890919</v>
      </c>
      <c r="G76" s="118">
        <f t="shared" ref="G76:G81" si="40">F76+G63/1000</f>
        <v>0.38912296247974831</v>
      </c>
      <c r="H76" s="118">
        <f t="shared" ref="H76:H81" si="41">G76+H63/1000</f>
        <v>0.54253455569076303</v>
      </c>
      <c r="I76" s="118">
        <f t="shared" ref="I76:I81" si="42">H76+I63/1000</f>
        <v>0.8551858286898848</v>
      </c>
      <c r="J76" s="118">
        <f t="shared" ref="J76:J81" si="43">I76+J63/1000</f>
        <v>1.2731462365413353</v>
      </c>
      <c r="K76" s="118">
        <f t="shared" ref="K76:K81" si="44">J76+K63/1000</f>
        <v>1.7905275898576742</v>
      </c>
      <c r="L76" s="118">
        <f t="shared" ref="L76:L81" si="45">K76+L63/1000</f>
        <v>2.2776520346557931</v>
      </c>
      <c r="M76" s="118">
        <f t="shared" ref="M76:M81" si="46">L76+M63/1000</f>
        <v>2.5638897895759238</v>
      </c>
      <c r="N76" s="118">
        <f t="shared" ref="N76:N81" si="47">M76+N63/1000</f>
        <v>2.7121586277673786</v>
      </c>
    </row>
    <row r="77" spans="1:17" x14ac:dyDescent="0.2">
      <c r="A77" s="104" t="s">
        <v>1</v>
      </c>
      <c r="B77" s="119"/>
      <c r="C77" s="119"/>
      <c r="D77" s="93">
        <f t="shared" si="38"/>
        <v>7.2219952029085946E-3</v>
      </c>
      <c r="E77" s="120">
        <f t="shared" ref="E77:E81" si="48">D77+E64/1000</f>
        <v>1.6923185714152453E-2</v>
      </c>
      <c r="F77" s="120">
        <f t="shared" si="39"/>
        <v>6.2143066592518906E-2</v>
      </c>
      <c r="G77" s="120">
        <f t="shared" si="40"/>
        <v>0.14980612212018318</v>
      </c>
      <c r="H77" s="120">
        <f t="shared" si="41"/>
        <v>0.22552406138464037</v>
      </c>
      <c r="I77" s="120">
        <f t="shared" si="42"/>
        <v>0.37173212509676223</v>
      </c>
      <c r="J77" s="120">
        <f t="shared" si="43"/>
        <v>0.58556212055956092</v>
      </c>
      <c r="K77" s="120">
        <f t="shared" si="44"/>
        <v>0.9746995415259081</v>
      </c>
      <c r="L77" s="120">
        <f t="shared" si="45"/>
        <v>1.5622773713898179</v>
      </c>
      <c r="M77" s="120">
        <f t="shared" si="46"/>
        <v>2.1264409359439158</v>
      </c>
      <c r="N77" s="120">
        <f t="shared" si="47"/>
        <v>2.5272169788345025</v>
      </c>
    </row>
    <row r="78" spans="1:17" x14ac:dyDescent="0.2">
      <c r="A78" s="104" t="s">
        <v>380</v>
      </c>
      <c r="B78" s="119"/>
      <c r="C78" s="119"/>
      <c r="D78" s="93">
        <f t="shared" si="38"/>
        <v>1.6329682074046416E-2</v>
      </c>
      <c r="E78" s="120">
        <f t="shared" si="48"/>
        <v>2.6332893301913629E-2</v>
      </c>
      <c r="F78" s="120">
        <f t="shared" si="39"/>
        <v>4.2474517134566764E-2</v>
      </c>
      <c r="G78" s="120">
        <f t="shared" si="40"/>
        <v>6.4329572884995176E-2</v>
      </c>
      <c r="H78" s="120">
        <f t="shared" si="41"/>
        <v>7.083345349812932E-2</v>
      </c>
      <c r="I78" s="120">
        <f t="shared" si="42"/>
        <v>8.2271648896804606E-2</v>
      </c>
      <c r="J78" s="120">
        <f t="shared" si="43"/>
        <v>8.9313627468379508E-2</v>
      </c>
      <c r="K78" s="120">
        <f t="shared" si="44"/>
        <v>9.1228801063478998E-2</v>
      </c>
      <c r="L78" s="120">
        <f t="shared" si="45"/>
        <v>9.1744681801080377E-2</v>
      </c>
      <c r="M78" s="120">
        <f t="shared" si="46"/>
        <v>9.2074734207744674E-2</v>
      </c>
      <c r="N78" s="120">
        <f t="shared" si="47"/>
        <v>9.2197852581149015E-2</v>
      </c>
    </row>
    <row r="79" spans="1:17" x14ac:dyDescent="0.2">
      <c r="A79" s="104" t="s">
        <v>3</v>
      </c>
      <c r="B79" s="119"/>
      <c r="C79" s="119"/>
      <c r="D79" s="93">
        <f t="shared" si="38"/>
        <v>6.9154295368726556E-3</v>
      </c>
      <c r="E79" s="120">
        <f t="shared" si="48"/>
        <v>1.5878455175146494E-2</v>
      </c>
      <c r="F79" s="120">
        <f t="shared" si="39"/>
        <v>4.2395530500624119E-2</v>
      </c>
      <c r="G79" s="120">
        <f t="shared" si="40"/>
        <v>0.15857285187825185</v>
      </c>
      <c r="H79" s="120">
        <f t="shared" si="41"/>
        <v>0.29178521139921931</v>
      </c>
      <c r="I79" s="120">
        <f t="shared" si="42"/>
        <v>0.64039941623497576</v>
      </c>
      <c r="J79" s="120">
        <f t="shared" si="43"/>
        <v>1.2779101859873383</v>
      </c>
      <c r="K79" s="120">
        <f t="shared" si="44"/>
        <v>1.9658714908141794</v>
      </c>
      <c r="L79" s="120">
        <f t="shared" si="45"/>
        <v>2.9075144830838271</v>
      </c>
      <c r="M79" s="120">
        <f t="shared" si="46"/>
        <v>3.7451571087182178</v>
      </c>
      <c r="N79" s="120">
        <f t="shared" si="47"/>
        <v>4.2977864954503948</v>
      </c>
    </row>
    <row r="80" spans="1:17" x14ac:dyDescent="0.2">
      <c r="A80" s="104" t="s">
        <v>4</v>
      </c>
      <c r="B80" s="119"/>
      <c r="C80" s="119"/>
      <c r="D80" s="93">
        <f t="shared" si="38"/>
        <v>0.14602374079328864</v>
      </c>
      <c r="E80" s="120">
        <f t="shared" si="48"/>
        <v>0.22826680046587927</v>
      </c>
      <c r="F80" s="120">
        <f t="shared" si="39"/>
        <v>0.39508820706891679</v>
      </c>
      <c r="G80" s="120">
        <f t="shared" si="40"/>
        <v>0.84702971535829308</v>
      </c>
      <c r="H80" s="120">
        <f t="shared" si="41"/>
        <v>1.2348813317269678</v>
      </c>
      <c r="I80" s="120">
        <f t="shared" si="42"/>
        <v>1.9079452278390061</v>
      </c>
      <c r="J80" s="120">
        <f t="shared" si="43"/>
        <v>2.8990703290982749</v>
      </c>
      <c r="K80" s="120">
        <f t="shared" si="44"/>
        <v>3.7725407294395996</v>
      </c>
      <c r="L80" s="120">
        <f t="shared" si="45"/>
        <v>4.5790501644589749</v>
      </c>
      <c r="M80" s="120">
        <f t="shared" si="46"/>
        <v>5.0647335769156046</v>
      </c>
      <c r="N80" s="120">
        <f t="shared" si="47"/>
        <v>5.3178107685097018</v>
      </c>
    </row>
    <row r="81" spans="1:57" x14ac:dyDescent="0.2">
      <c r="A81" s="106" t="s">
        <v>5</v>
      </c>
      <c r="B81" s="121"/>
      <c r="C81" s="121"/>
      <c r="D81" s="96">
        <f t="shared" si="38"/>
        <v>5.8142883554886803E-2</v>
      </c>
      <c r="E81" s="122">
        <f t="shared" si="48"/>
        <v>9.2361328595337661E-2</v>
      </c>
      <c r="F81" s="122">
        <f t="shared" si="39"/>
        <v>0.17387153943126599</v>
      </c>
      <c r="G81" s="122">
        <f t="shared" si="40"/>
        <v>0.46167713716444764</v>
      </c>
      <c r="H81" s="122">
        <f t="shared" si="41"/>
        <v>0.79154443520191253</v>
      </c>
      <c r="I81" s="122">
        <f t="shared" si="42"/>
        <v>1.4698359417741673</v>
      </c>
      <c r="J81" s="122">
        <f t="shared" si="43"/>
        <v>2.5610280812456683</v>
      </c>
      <c r="K81" s="122">
        <f t="shared" si="44"/>
        <v>3.6296028469332415</v>
      </c>
      <c r="L81" s="122">
        <f t="shared" si="45"/>
        <v>5.0118476235969585</v>
      </c>
      <c r="M81" s="122">
        <f t="shared" si="46"/>
        <v>6.2605071599793956</v>
      </c>
      <c r="N81" s="122">
        <f t="shared" si="47"/>
        <v>7.1582216189164649</v>
      </c>
    </row>
    <row r="82" spans="1:57" x14ac:dyDescent="0.2">
      <c r="A82" s="104"/>
      <c r="D82" s="7"/>
      <c r="E82" s="7"/>
      <c r="F82" s="7"/>
      <c r="G82" s="7"/>
      <c r="H82" s="7"/>
      <c r="I82" s="7"/>
      <c r="J82" s="7"/>
      <c r="K82" s="7"/>
      <c r="L82" s="7"/>
      <c r="M82" s="7"/>
    </row>
    <row r="83" spans="1:57" x14ac:dyDescent="0.2">
      <c r="A83" s="5" t="s">
        <v>74</v>
      </c>
      <c r="B83" s="123"/>
      <c r="C83" s="123"/>
      <c r="D83" s="124">
        <f>SUM($D70:D70)/1000</f>
        <v>0.27634359093933458</v>
      </c>
      <c r="E83" s="124">
        <f>SUM($D70:E70)/1000</f>
        <v>0.45054880011953924</v>
      </c>
      <c r="F83" s="124">
        <f>SUM($D70:F70)/1000</f>
        <v>0.88206705381680173</v>
      </c>
      <c r="G83" s="124">
        <f>SUM($D70:G70)/1000</f>
        <v>2.0705383618859194</v>
      </c>
      <c r="H83" s="124">
        <f>SUM($D70:H70)/1000</f>
        <v>3.1571030489016332</v>
      </c>
      <c r="I83" s="124">
        <f>SUM($D70:I70)/1000</f>
        <v>5.3273701885316012</v>
      </c>
      <c r="J83" s="124">
        <f>SUM($D70:J70)/1000</f>
        <v>8.6860305809005585</v>
      </c>
      <c r="K83" s="124">
        <f>SUM($D70:K70)/1000</f>
        <v>12.224470999634082</v>
      </c>
      <c r="L83" s="124">
        <f>SUM($D70:L70)/1000</f>
        <v>16.430086358986454</v>
      </c>
      <c r="M83" s="124">
        <f>SUM($D70:M70)/1000</f>
        <v>19.852803305340803</v>
      </c>
      <c r="N83" s="124">
        <f>SUM($D70:N70)/1000</f>
        <v>22.105392342059591</v>
      </c>
    </row>
    <row r="84" spans="1:57" x14ac:dyDescent="0.2">
      <c r="A84" s="101" t="s">
        <v>11</v>
      </c>
      <c r="B84" s="117"/>
      <c r="C84" s="117"/>
      <c r="D84" s="125">
        <f>SUM($D71:D71)/1000</f>
        <v>0.25309847932841556</v>
      </c>
      <c r="E84" s="125">
        <f>SUM($D71:E71)/1000</f>
        <v>0.40833745164247909</v>
      </c>
      <c r="F84" s="125">
        <f>SUM($D71:F71)/1000</f>
        <v>0.79719700618161071</v>
      </c>
      <c r="G84" s="125">
        <f>SUM($D71:G71)/1000</f>
        <v>1.8476359371226723</v>
      </c>
      <c r="H84" s="125">
        <f>SUM($D71:H71)/1000</f>
        <v>2.7944843840042841</v>
      </c>
      <c r="I84" s="125">
        <f>SUM($D71:I71)/1000</f>
        <v>4.6046991233998202</v>
      </c>
      <c r="J84" s="125">
        <f>SUM($D71:J71)/1000</f>
        <v>7.3188067674448396</v>
      </c>
      <c r="K84" s="125">
        <f>SUM($D71:K71)/1000</f>
        <v>10.167370707756422</v>
      </c>
      <c r="L84" s="125">
        <f>SUM($D71:L71)/1000</f>
        <v>13.430827194101544</v>
      </c>
      <c r="M84" s="125">
        <f>SUM($D71:M71)/1000</f>
        <v>16.01557146241484</v>
      </c>
      <c r="N84" s="125">
        <f>SUM($D71:N71)/1000</f>
        <v>17.715407994028045</v>
      </c>
    </row>
    <row r="85" spans="1:57" x14ac:dyDescent="0.2">
      <c r="A85" s="104" t="s">
        <v>12</v>
      </c>
      <c r="B85" s="119"/>
      <c r="C85" s="119"/>
      <c r="D85" s="126">
        <f>SUM($D72:D72)/1000</f>
        <v>6.9154295368726556E-3</v>
      </c>
      <c r="E85" s="126">
        <f>SUM($D72:E72)/1000</f>
        <v>1.5878455175146491E-2</v>
      </c>
      <c r="F85" s="126">
        <f>SUM($D72:F72)/1000</f>
        <v>4.2395530500624119E-2</v>
      </c>
      <c r="G85" s="126">
        <f>SUM($D72:G72)/1000</f>
        <v>0.15857285187825185</v>
      </c>
      <c r="H85" s="126">
        <f>SUM($D72:H72)/1000</f>
        <v>0.29178521139921931</v>
      </c>
      <c r="I85" s="126">
        <f>SUM($D72:I72)/1000</f>
        <v>0.64039941623497565</v>
      </c>
      <c r="J85" s="126">
        <f>SUM($D72:J72)/1000</f>
        <v>1.2779101859873383</v>
      </c>
      <c r="K85" s="126">
        <f>SUM($D72:K72)/1000</f>
        <v>1.9658714908141792</v>
      </c>
      <c r="L85" s="126">
        <f>SUM($D72:L72)/1000</f>
        <v>2.9075144830838267</v>
      </c>
      <c r="M85" s="126">
        <f>SUM($D72:M72)/1000</f>
        <v>3.7451571087182174</v>
      </c>
      <c r="N85" s="126">
        <f>SUM($D72:N72)/1000</f>
        <v>4.2977864954503948</v>
      </c>
    </row>
    <row r="86" spans="1:57" x14ac:dyDescent="0.2">
      <c r="A86" s="106" t="s">
        <v>13</v>
      </c>
      <c r="B86" s="121"/>
      <c r="C86" s="121"/>
      <c r="D86" s="127">
        <f>SUM($D73:D73)/1000</f>
        <v>1.6329682074046416E-2</v>
      </c>
      <c r="E86" s="127">
        <f>SUM($D73:E73)/1000</f>
        <v>2.6332893301913629E-2</v>
      </c>
      <c r="F86" s="127">
        <f>SUM($D73:F73)/1000</f>
        <v>4.2474517134566764E-2</v>
      </c>
      <c r="G86" s="127">
        <f>SUM($D73:G73)/1000</f>
        <v>6.432957288499519E-2</v>
      </c>
      <c r="H86" s="127">
        <f>SUM($D73:H73)/1000</f>
        <v>7.0833453498129334E-2</v>
      </c>
      <c r="I86" s="127">
        <f>SUM($D73:I73)/1000</f>
        <v>8.2271648896804619E-2</v>
      </c>
      <c r="J86" s="127">
        <f>SUM($D73:J73)/1000</f>
        <v>8.9313627468379536E-2</v>
      </c>
      <c r="K86" s="127">
        <f>SUM($D73:K73)/1000</f>
        <v>9.1228801063479026E-2</v>
      </c>
      <c r="L86" s="127">
        <f>SUM($D73:L73)/1000</f>
        <v>9.1744681801080405E-2</v>
      </c>
      <c r="M86" s="127">
        <f>SUM($D73:M73)/1000</f>
        <v>9.2074734207744716E-2</v>
      </c>
      <c r="N86" s="127">
        <f>SUM($D73:N73)/1000</f>
        <v>9.2197852581149056E-2</v>
      </c>
    </row>
    <row r="87" spans="1:57" x14ac:dyDescent="0.2">
      <c r="A87" s="104"/>
      <c r="D87" s="126"/>
    </row>
    <row r="89" spans="1:57" x14ac:dyDescent="0.2">
      <c r="A89" s="2" t="s">
        <v>210</v>
      </c>
    </row>
    <row r="91" spans="1:57" x14ac:dyDescent="0.2">
      <c r="B91" s="128">
        <v>2011</v>
      </c>
      <c r="F91" s="128">
        <v>2012</v>
      </c>
      <c r="J91" s="128">
        <v>2013</v>
      </c>
      <c r="N91" s="128">
        <v>2014</v>
      </c>
      <c r="R91" s="128">
        <v>2015</v>
      </c>
      <c r="V91" s="128">
        <v>2016</v>
      </c>
      <c r="Z91" s="128">
        <v>2017</v>
      </c>
      <c r="AD91" s="128">
        <v>2018</v>
      </c>
      <c r="AH91" s="128">
        <v>2019</v>
      </c>
      <c r="AL91" s="128">
        <v>2020</v>
      </c>
      <c r="AP91" s="68">
        <v>2021</v>
      </c>
      <c r="AQ91" s="69"/>
      <c r="AR91" s="69"/>
      <c r="AS91" s="69"/>
      <c r="AT91" s="68">
        <v>2022</v>
      </c>
      <c r="AU91" s="69"/>
      <c r="AV91" s="69"/>
      <c r="AW91" s="69"/>
      <c r="AX91" s="68">
        <v>2023</v>
      </c>
      <c r="AY91" s="69"/>
      <c r="AZ91" s="69"/>
      <c r="BA91" s="69"/>
      <c r="BB91" s="68"/>
      <c r="BC91" s="69"/>
      <c r="BD91" s="69"/>
      <c r="BE91" s="69"/>
    </row>
    <row r="92" spans="1:57" ht="17" thickBot="1" x14ac:dyDescent="0.25">
      <c r="A92" s="92" t="s">
        <v>141</v>
      </c>
      <c r="B92" s="129" t="s">
        <v>144</v>
      </c>
      <c r="C92" s="129" t="s">
        <v>37</v>
      </c>
      <c r="D92" s="129" t="s">
        <v>36</v>
      </c>
      <c r="E92" s="129" t="s">
        <v>35</v>
      </c>
      <c r="F92" s="129" t="s">
        <v>145</v>
      </c>
      <c r="G92" s="129" t="s">
        <v>37</v>
      </c>
      <c r="H92" s="129" t="s">
        <v>36</v>
      </c>
      <c r="I92" s="129" t="s">
        <v>35</v>
      </c>
      <c r="J92" s="129" t="s">
        <v>146</v>
      </c>
      <c r="K92" s="129" t="s">
        <v>37</v>
      </c>
      <c r="L92" s="129" t="s">
        <v>36</v>
      </c>
      <c r="M92" s="129" t="s">
        <v>35</v>
      </c>
      <c r="N92" s="129" t="s">
        <v>142</v>
      </c>
      <c r="O92" s="129" t="s">
        <v>37</v>
      </c>
      <c r="P92" s="129" t="s">
        <v>36</v>
      </c>
      <c r="Q92" s="129" t="s">
        <v>35</v>
      </c>
      <c r="R92" s="129" t="s">
        <v>143</v>
      </c>
      <c r="S92" s="129" t="s">
        <v>37</v>
      </c>
      <c r="T92" s="129" t="s">
        <v>36</v>
      </c>
      <c r="U92" s="129" t="s">
        <v>35</v>
      </c>
      <c r="V92" s="129" t="s">
        <v>147</v>
      </c>
      <c r="W92" s="129" t="s">
        <v>37</v>
      </c>
      <c r="X92" s="129" t="s">
        <v>36</v>
      </c>
      <c r="Y92" s="129" t="s">
        <v>35</v>
      </c>
      <c r="Z92" s="129" t="s">
        <v>148</v>
      </c>
      <c r="AA92" s="129" t="s">
        <v>37</v>
      </c>
      <c r="AB92" s="129" t="s">
        <v>36</v>
      </c>
      <c r="AC92" s="129" t="s">
        <v>35</v>
      </c>
      <c r="AD92" s="129" t="s">
        <v>149</v>
      </c>
      <c r="AE92" s="129" t="s">
        <v>37</v>
      </c>
      <c r="AF92" s="129" t="s">
        <v>36</v>
      </c>
      <c r="AG92" s="129" t="s">
        <v>35</v>
      </c>
      <c r="AH92" s="129" t="s">
        <v>150</v>
      </c>
      <c r="AI92" s="129" t="s">
        <v>37</v>
      </c>
      <c r="AJ92" s="129" t="s">
        <v>36</v>
      </c>
      <c r="AK92" s="129" t="s">
        <v>35</v>
      </c>
      <c r="AL92" s="129" t="s">
        <v>151</v>
      </c>
      <c r="AM92" s="129" t="s">
        <v>37</v>
      </c>
      <c r="AN92" s="129" t="s">
        <v>36</v>
      </c>
      <c r="AO92" s="129" t="s">
        <v>35</v>
      </c>
      <c r="AP92" s="70" t="s">
        <v>152</v>
      </c>
      <c r="AQ92" s="70" t="s">
        <v>37</v>
      </c>
      <c r="AR92" s="70" t="s">
        <v>36</v>
      </c>
      <c r="AS92" s="70" t="s">
        <v>35</v>
      </c>
      <c r="AT92" s="70" t="s">
        <v>153</v>
      </c>
      <c r="AU92" s="70" t="s">
        <v>37</v>
      </c>
      <c r="AV92" s="70" t="s">
        <v>36</v>
      </c>
      <c r="AW92" s="70" t="s">
        <v>35</v>
      </c>
      <c r="AX92" s="70" t="s">
        <v>154</v>
      </c>
      <c r="AY92" s="70" t="s">
        <v>37</v>
      </c>
      <c r="AZ92" s="70" t="s">
        <v>36</v>
      </c>
      <c r="BA92" s="70" t="s">
        <v>35</v>
      </c>
      <c r="BB92" s="69"/>
      <c r="BC92" s="69"/>
      <c r="BD92" s="69"/>
      <c r="BE92" s="69"/>
    </row>
    <row r="93" spans="1:57" ht="17" thickTop="1" x14ac:dyDescent="0.2">
      <c r="A93" s="1" t="s">
        <v>355</v>
      </c>
      <c r="B93" s="119"/>
      <c r="C93" s="119"/>
      <c r="D93" s="97"/>
      <c r="E93" s="97"/>
      <c r="F93" s="97"/>
      <c r="G93" s="97"/>
      <c r="H93" s="97"/>
      <c r="I93" s="97"/>
      <c r="J93" s="71">
        <f>SUMPRODUCT('CARB Fig 4'!D2:D4,'CARB Fig 4'!E2:E4)/SUM('CARB Fig 4'!E2:E4)</f>
        <v>29</v>
      </c>
      <c r="K93" s="71">
        <f>SUMPRODUCT('CARB Fig 4'!D5:D7,'CARB Fig 4'!E5:E7)/SUM('CARB Fig 4'!E5:E7)</f>
        <v>43.930693069306933</v>
      </c>
      <c r="L93" s="71">
        <f>SUMPRODUCT('CARB Fig 4'!D8:D10,'CARB Fig 4'!E8:E10)/SUM('CARB Fig 4'!E8:E10)</f>
        <v>57.033248081841435</v>
      </c>
      <c r="M93" s="71">
        <f>SUMPRODUCT('CARB Fig 4'!D11:D13,'CARB Fig 4'!E11:E13)/SUM('CARB Fig 4'!E11:E13)</f>
        <v>69.833333333333329</v>
      </c>
      <c r="N93" s="71">
        <f>SUMPRODUCT('CARB Fig 4'!D14:D16,'CARB Fig 4'!E14:E16)/SUM('CARB Fig 4'!E14:E16)</f>
        <v>51.339285714285715</v>
      </c>
      <c r="O93" s="71">
        <f>SUMPRODUCT('CARB Fig 4'!D17:D19,'CARB Fig 4'!E17:E19)/SUM('CARB Fig 4'!E17:E19)</f>
        <v>41.0390625</v>
      </c>
      <c r="P93" s="71">
        <f>SUMPRODUCT('CARB Fig 4'!D20:D22,'CARB Fig 4'!E20:E22)/SUM('CARB Fig 4'!E20:E22)</f>
        <v>27.542568542568542</v>
      </c>
      <c r="Q93" s="71">
        <f>SUMPRODUCT('CARB Fig 4'!D23:D25,'CARB Fig 4'!E23:E25)/SUM('CARB Fig 4'!E23:E25)</f>
        <v>26</v>
      </c>
      <c r="R93" s="71">
        <f>SUMPRODUCT('CARB Fig 4'!D26:D28,'CARB Fig 4'!E26:E28)/SUM('CARB Fig 4'!E26:E28)</f>
        <v>24.166180758017493</v>
      </c>
      <c r="S93" s="71">
        <f>SUMPRODUCT('CARB Fig 4'!D29:D31,'CARB Fig 4'!E29:E31)/SUM('CARB Fig 4'!E29:E31)</f>
        <v>23.907368421052631</v>
      </c>
      <c r="T93" s="71">
        <f>SUMPRODUCT('CARB Fig 4'!D32:D34,'CARB Fig 4'!E32:E34)/SUM('CARB Fig 4'!E32:E34)</f>
        <v>53.490616621983911</v>
      </c>
      <c r="U93" s="71">
        <f>SUMPRODUCT('CARB Fig 4'!D35:D37,'CARB Fig 4'!E35:E37)/SUM('CARB Fig 4'!E35:E37)</f>
        <v>89.011655011655009</v>
      </c>
      <c r="V93" s="71">
        <f>SUMPRODUCT('CARB Fig 4'!D38:D40,'CARB Fig 4'!E38:E40)/SUM('CARB Fig 4'!E38:E40)</f>
        <v>114.6015625</v>
      </c>
      <c r="W93" s="71">
        <f>SUMPRODUCT('CARB Fig 4'!D41:D43,'CARB Fig 4'!E41:E43)/SUM('CARB Fig 4'!E41:E43)</f>
        <v>115.80871413390011</v>
      </c>
      <c r="X93" s="71">
        <f>SUMPRODUCT('CARB Fig 4'!D44:D46,'CARB Fig 4'!E44:E46)/SUM('CARB Fig 4'!E44:E46)</f>
        <v>93.144314381270902</v>
      </c>
      <c r="Y93" s="71">
        <f>SUMPRODUCT('CARB Fig 4'!D47:D49,'CARB Fig 4'!E47:E49)/SUM('CARB Fig 4'!E47:E49)</f>
        <v>92.96819627442072</v>
      </c>
      <c r="Z93" s="71">
        <f>SUMPRODUCT('CARB Fig 4'!D50:D52,'CARB Fig 4'!E50:E52)/SUM('CARB Fig 4'!E50:E52)</f>
        <v>92.102760736196316</v>
      </c>
      <c r="AA93" s="71">
        <f>SUMPRODUCT('CARB Fig 4'!D53:D55,'CARB Fig 4'!E53:E55)/SUM('CARB Fig 4'!E53:E55)</f>
        <v>81.154550658271319</v>
      </c>
      <c r="AB93" s="71">
        <f>SUMPRODUCT('CARB Fig 4'!D56:D58,'CARB Fig 4'!E56:E58)/SUM('CARB Fig 4'!E56:E58)</f>
        <v>84.554706355591307</v>
      </c>
      <c r="AC93" s="71">
        <f>SUMPRODUCT('CARB Fig 4'!D59:D61,'CARB Fig 4'!E59:E61)/SUM('CARB Fig 4'!E59:E61)</f>
        <v>96.372566636717579</v>
      </c>
      <c r="AD93" s="71">
        <f>SUMPRODUCT('CARB Fig 4'!D62:D64,'CARB Fig 4'!E62:E64)/SUM('CARB Fig 4'!E62:E64)</f>
        <v>124.09268929503916</v>
      </c>
      <c r="AE93" s="71">
        <f>SUMPRODUCT('CARB Fig 4'!D65:D67,'CARB Fig 4'!E65:E67)/SUM('CARB Fig 4'!E65:E67)</f>
        <v>141.78060690617369</v>
      </c>
      <c r="AF93" s="71">
        <f>SUMPRODUCT('CARB Fig 4'!D68:D70,'CARB Fig 4'!E68:E70)/SUM('CARB Fig 4'!E68:E70)</f>
        <v>172.06326175275683</v>
      </c>
      <c r="AG93" s="71">
        <f>SUMPRODUCT('CARB Fig 4'!D71:D73,'CARB Fig 4'!E71:E73)/SUM('CARB Fig 4'!E71:E73)</f>
        <v>180.79457856840321</v>
      </c>
      <c r="AH93" s="71">
        <f>SUMPRODUCT('CARB Fig 4'!D74:D76,'CARB Fig 4'!E74:E76)/SUM('CARB Fig 4'!E74:E76)</f>
        <v>187.86608344549126</v>
      </c>
      <c r="AI93" s="71">
        <f>SUMPRODUCT('CARB Fig 4'!D77:D79,'CARB Fig 4'!E77:E79)/SUM('CARB Fig 4'!E77:E79)</f>
        <v>184.17893106119288</v>
      </c>
      <c r="AJ93" s="71">
        <f>SUMPRODUCT('CARB Fig 4'!D80:D82,'CARB Fig 4'!E80:E82)/SUM('CARB Fig 4'!E80:E82)</f>
        <v>193.89181842892091</v>
      </c>
      <c r="AK93" s="71">
        <f>SUMPRODUCT('CARB Fig 4'!D83:D85,'CARB Fig 4'!E83:E85)/SUM('CARB Fig 4'!E83:E85)</f>
        <v>195.90246385664835</v>
      </c>
      <c r="AL93" s="71">
        <f>SUMPRODUCT('CARB Fig 4'!D86:D88,'CARB Fig 4'!E86:E88)/SUM('CARB Fig 4'!E86:E88)</f>
        <v>200.24519632414371</v>
      </c>
      <c r="AM93" s="71">
        <f>SUMPRODUCT('CARB Fig 4'!D89:D91,'CARB Fig 4'!E89:E91)/SUM('CARB Fig 4'!E89:E91)</f>
        <v>198.5022214323796</v>
      </c>
      <c r="AN93" s="71">
        <f>SUMPRODUCT('CARB Fig 4'!D92:D94,'CARB Fig 4'!E92:E94)/SUM('CARB Fig 4'!E92:E94)</f>
        <v>197.53018906281764</v>
      </c>
      <c r="AO93" s="71">
        <f>SUMPRODUCT('CARB Fig 4'!D95:D97,'CARB Fig 4'!E95:E97)/SUM('CARB Fig 4'!E95:E97)</f>
        <v>198.09051389535787</v>
      </c>
      <c r="AP93" s="71">
        <f>SUMPRODUCT('CARB Fig 4'!D98:D100,'CARB Fig 4'!E98:E100)/SUM('CARB Fig 4'!E98:E100)</f>
        <v>198.17307404637248</v>
      </c>
      <c r="AQ93" s="71">
        <f>SUMPRODUCT('CARB Fig 4'!D101:D103,'CARB Fig 4'!E101:E103)/SUM('CARB Fig 4'!E101:E103)</f>
        <v>191.12784416434769</v>
      </c>
      <c r="AR93" s="71">
        <f>SUMPRODUCT('CARB Fig 4'!D104:D106,'CARB Fig 4'!E104:E106)/SUM('CARB Fig 4'!E104:E106)</f>
        <v>185.76723345588235</v>
      </c>
      <c r="AS93" s="71">
        <f>SUMPRODUCT('CARB Fig 4'!D107:D109,'CARB Fig 4'!E107:E109)/SUM('CARB Fig 4'!E107:E109)</f>
        <v>176.93229935992122</v>
      </c>
      <c r="AT93" s="71">
        <f>SUMPRODUCT('CARB Fig 4'!D110:D112,'CARB Fig 4'!E110:E112)/SUM('CARB Fig 4'!E110:E112)</f>
        <v>162.64211165048545</v>
      </c>
      <c r="AU93" s="71">
        <f>SUMPRODUCT('CARB Fig 4'!D113:D115,'CARB Fig 4'!E113:E115)/SUM('CARB Fig 4'!E113:E115)</f>
        <v>141.8532697750633</v>
      </c>
      <c r="AV93" s="71">
        <f>SUMPRODUCT('CARB Fig 4'!D116:D118,'CARB Fig 4'!E116:E118)/SUM('CARB Fig 4'!E116:E118)</f>
        <v>108.6657227806881</v>
      </c>
      <c r="AW93" s="71">
        <f>SUMPRODUCT('CARB Fig 4'!D119:D121,'CARB Fig 4'!E119:E121)/SUM('CARB Fig 4'!E119:E121)</f>
        <v>94.493500240731819</v>
      </c>
      <c r="AX93" s="71">
        <f>SUMPRODUCT('CARB Fig 4'!D122:D124,'CARB Fig 4'!E122:E124)/SUM('CARB Fig 4'!E122:E124)</f>
        <v>76.963780815515833</v>
      </c>
      <c r="AY93" s="71">
        <f>SUMPRODUCT('CARB Fig 4'!D125:D127,'CARB Fig 4'!E125:E127)/SUM('CARB Fig 4'!E125:E127)</f>
        <v>76.475692307692313</v>
      </c>
      <c r="AZ93" s="71">
        <f>SUMPRODUCT('CARB Fig 4'!D128:D130,'CARB Fig 4'!E128:E130)/SUM('CARB Fig 4'!E128:E130)</f>
        <v>75.012166030534345</v>
      </c>
      <c r="BA93" s="71">
        <f>SUMPRODUCT('CARB Fig 4'!D131:D133,'CARB Fig 4'!E131:E133)/SUM('CARB Fig 4'!E131:E133)</f>
        <v>73.442196531791907</v>
      </c>
    </row>
    <row r="94" spans="1:57" x14ac:dyDescent="0.2">
      <c r="A94" s="1" t="s">
        <v>379</v>
      </c>
      <c r="B94" s="119"/>
      <c r="C94" s="119"/>
      <c r="D94" s="97"/>
      <c r="E94" s="97"/>
      <c r="F94" s="97"/>
      <c r="G94" s="97"/>
      <c r="H94" s="97"/>
      <c r="I94" s="97"/>
      <c r="J94" s="71">
        <f>J93*$N59/$D59</f>
        <v>37.924034334763945</v>
      </c>
      <c r="K94" s="71">
        <f>K93*$N59/$D59</f>
        <v>57.449279734840438</v>
      </c>
      <c r="L94" s="71">
        <f>L93*$N59/$D59</f>
        <v>74.583822706167751</v>
      </c>
      <c r="M94" s="71">
        <f>M93*$N59/$D59</f>
        <v>91.322818311874087</v>
      </c>
      <c r="N94" s="71">
        <f>N93*$N59/$E59</f>
        <v>66.088214436598463</v>
      </c>
      <c r="O94" s="71">
        <f t="shared" ref="O94:Q94" si="49">O93*$N59/$E59</f>
        <v>52.828907240177436</v>
      </c>
      <c r="P94" s="71">
        <f t="shared" si="49"/>
        <v>35.455093514662593</v>
      </c>
      <c r="Q94" s="71">
        <f t="shared" si="49"/>
        <v>33.469370511195606</v>
      </c>
      <c r="R94" s="71">
        <f>R93*$N59/$F59</f>
        <v>31.069347160202234</v>
      </c>
      <c r="S94" s="71">
        <f>S93*$N59/$F59</f>
        <v>30.736604041749942</v>
      </c>
      <c r="T94" s="71">
        <f>T93*$N59/$F59</f>
        <v>68.7704256739177</v>
      </c>
      <c r="U94" s="71">
        <f>U93*$N59/$F59</f>
        <v>114.43819106350752</v>
      </c>
      <c r="V94" s="71">
        <f>V93*$N59/$G59</f>
        <v>145.49623372395834</v>
      </c>
      <c r="W94" s="71">
        <f>W93*$N59/$G59</f>
        <v>147.02881331916402</v>
      </c>
      <c r="X94" s="71">
        <f>X93*$N59/$G59</f>
        <v>118.25446913322185</v>
      </c>
      <c r="Y94" s="71">
        <f>Y93*$N59/$G59</f>
        <v>118.03087252006664</v>
      </c>
      <c r="Z94" s="71">
        <f>Z93*$N59/$H59</f>
        <v>114.49902568877609</v>
      </c>
      <c r="AA94" s="71">
        <f>AA93*$N59/$H59</f>
        <v>100.88858256048661</v>
      </c>
      <c r="AB94" s="71">
        <f>AB93*$N59/$H59</f>
        <v>105.11554070399295</v>
      </c>
      <c r="AC94" s="71">
        <f>AC93*$N59/$H59</f>
        <v>119.80710344434046</v>
      </c>
      <c r="AD94" s="71">
        <f>AD93*$N59/$I59</f>
        <v>150.58161062603915</v>
      </c>
      <c r="AE94" s="71">
        <f>AE93*$N59/$I59</f>
        <v>172.04520479614146</v>
      </c>
      <c r="AF94" s="71">
        <f>AF93*$N59/$I59</f>
        <v>208.79201854267228</v>
      </c>
      <c r="AG94" s="71">
        <f>AG93*$N59/$I59</f>
        <v>219.38712899160674</v>
      </c>
      <c r="AH94" s="71">
        <f>AH93*$N59/$J59</f>
        <v>223.8670145711427</v>
      </c>
      <c r="AI94" s="71">
        <f>AI93*$N59/$J59</f>
        <v>219.47329016169522</v>
      </c>
      <c r="AJ94" s="71">
        <f>AJ93*$N59/$J59</f>
        <v>231.0474660746664</v>
      </c>
      <c r="AK94" s="71">
        <f>AK93*$N59/$J59</f>
        <v>233.44341312913866</v>
      </c>
      <c r="AL94" s="71">
        <f>AL93*$N59/$K59</f>
        <v>235.76009010806251</v>
      </c>
      <c r="AM94" s="71">
        <f>AM93*$N59/$K59</f>
        <v>233.70798636184722</v>
      </c>
      <c r="AN94" s="71">
        <f>AN93*$N59/$K59</f>
        <v>232.56355721576713</v>
      </c>
      <c r="AO94" s="71">
        <f>AO93*$N59/$K59</f>
        <v>233.22325959781892</v>
      </c>
      <c r="AP94" s="71">
        <f>AP93*$N59/$L59</f>
        <v>222.81673675988816</v>
      </c>
      <c r="AQ94" s="71">
        <f>AQ93*$N59/$L59</f>
        <v>214.8954026453016</v>
      </c>
      <c r="AR94" s="71">
        <f>AR93*$N59/$L59</f>
        <v>208.86817724725961</v>
      </c>
      <c r="AS94" s="71">
        <f>AS93*$N59/$L59</f>
        <v>198.93458160504792</v>
      </c>
      <c r="AT94" s="71">
        <f>AT93*$N59/$M59</f>
        <v>169.31004926512782</v>
      </c>
      <c r="AU94" s="71">
        <f>AU93*$N59/$M59</f>
        <v>147.66891458989335</v>
      </c>
      <c r="AV94" s="71">
        <f>AV93*$N59/$M59</f>
        <v>113.12075753766882</v>
      </c>
      <c r="AW94" s="71">
        <f>AW93*$N59/$M59</f>
        <v>98.367507766829476</v>
      </c>
      <c r="AX94" s="71">
        <f>AX93*$N59/$N59</f>
        <v>76.963780815515833</v>
      </c>
      <c r="AY94" s="71">
        <f t="shared" ref="AY94:BA94" si="50">AY93*$N59/$N59</f>
        <v>76.475692307692313</v>
      </c>
      <c r="AZ94" s="71">
        <f t="shared" si="50"/>
        <v>75.012166030534345</v>
      </c>
      <c r="BA94" s="71">
        <f t="shared" si="50"/>
        <v>73.442196531791907</v>
      </c>
    </row>
    <row r="95" spans="1:57" x14ac:dyDescent="0.2">
      <c r="A95" s="123" t="s">
        <v>181</v>
      </c>
      <c r="B95" s="160">
        <f>'CARB Fig 3'!C49</f>
        <v>275639</v>
      </c>
      <c r="C95" s="160">
        <f>'CARB Fig 3'!D49</f>
        <v>325071</v>
      </c>
      <c r="D95" s="160">
        <f>'CARB Fig 3'!E49</f>
        <v>358817</v>
      </c>
      <c r="E95" s="160">
        <f>'CARB Fig 3'!F49</f>
        <v>334451</v>
      </c>
      <c r="F95" s="160">
        <f>'CARB Fig 3'!G49</f>
        <v>366391</v>
      </c>
      <c r="G95" s="160">
        <f>'CARB Fig 3'!H49</f>
        <v>380783</v>
      </c>
      <c r="H95" s="160">
        <f>'CARB Fig 3'!I49</f>
        <v>471290</v>
      </c>
      <c r="I95" s="160">
        <f>'CARB Fig 3'!J49</f>
        <v>473045</v>
      </c>
      <c r="J95" s="160">
        <f>'CARB Fig 3'!K49</f>
        <v>652535</v>
      </c>
      <c r="K95" s="160">
        <f>'CARB Fig 3'!L49</f>
        <v>832199</v>
      </c>
      <c r="L95" s="160">
        <f>'CARB Fig 3'!M49</f>
        <v>1132141</v>
      </c>
      <c r="M95" s="160">
        <f>'CARB Fig 3'!N49</f>
        <v>1137322</v>
      </c>
      <c r="N95" s="160">
        <f>'CARB Fig 3'!O49</f>
        <v>961263</v>
      </c>
      <c r="O95" s="160">
        <f>'CARB Fig 3'!P49</f>
        <v>1111616</v>
      </c>
      <c r="P95" s="160">
        <f>'CARB Fig 3'!Q49</f>
        <v>1148264</v>
      </c>
      <c r="Q95" s="160">
        <f>'CARB Fig 3'!R49</f>
        <v>1079148</v>
      </c>
      <c r="R95" s="160">
        <f>'CARB Fig 3'!S49</f>
        <v>1102924</v>
      </c>
      <c r="S95" s="160">
        <f>'CARB Fig 3'!T49</f>
        <v>1307672</v>
      </c>
      <c r="T95" s="160">
        <f>'CARB Fig 3'!U49</f>
        <v>1510754</v>
      </c>
      <c r="U95" s="160">
        <f>'CARB Fig 3'!V49</f>
        <v>1566898</v>
      </c>
      <c r="V95" s="160">
        <f>'CARB Fig 3'!W49</f>
        <v>1907907</v>
      </c>
      <c r="W95" s="160">
        <f>'CARB Fig 3'!X49</f>
        <v>2416121</v>
      </c>
      <c r="X95" s="160">
        <f>'CARB Fig 3'!Y49</f>
        <v>2428897</v>
      </c>
      <c r="Y95" s="160">
        <f>'CARB Fig 3'!Z49</f>
        <v>2631117</v>
      </c>
      <c r="Z95" s="160">
        <f>'CARB Fig 3'!AA49</f>
        <v>2195205</v>
      </c>
      <c r="AA95" s="160">
        <f>'CARB Fig 3'!AB49</f>
        <v>2582576</v>
      </c>
      <c r="AB95" s="160">
        <f>'CARB Fig 3'!AC49</f>
        <v>2727781</v>
      </c>
      <c r="AC95" s="160">
        <f>'CARB Fig 3'!AD49</f>
        <v>2515832</v>
      </c>
      <c r="AD95" s="160">
        <f>'CARB Fig 3'!AE49</f>
        <v>2541388</v>
      </c>
      <c r="AE95" s="160">
        <f>'CARB Fig 3'!AF49</f>
        <v>2726705</v>
      </c>
      <c r="AF95" s="160">
        <f>'CARB Fig 3'!AG49</f>
        <v>2827486</v>
      </c>
      <c r="AG95" s="160">
        <f>'CARB Fig 3'!AH49</f>
        <v>3324269</v>
      </c>
      <c r="AH95" s="160">
        <f>'CARB Fig 3'!AI49</f>
        <v>3352215</v>
      </c>
      <c r="AI95" s="160">
        <f>'CARB Fig 3'!AJ49</f>
        <v>3729408</v>
      </c>
      <c r="AJ95" s="160">
        <f>'CARB Fig 3'!AK49</f>
        <v>3828328</v>
      </c>
      <c r="AK95" s="160">
        <f>'CARB Fig 3'!AL49</f>
        <v>4098247</v>
      </c>
      <c r="AL95" s="160">
        <f>'CARB Fig 3'!AM49</f>
        <v>3713654</v>
      </c>
      <c r="AM95" s="160">
        <f>'CARB Fig 3'!AN49</f>
        <v>3249313</v>
      </c>
      <c r="AN95" s="160">
        <f>'CARB Fig 3'!AO49</f>
        <v>4063346</v>
      </c>
      <c r="AO95" s="160">
        <f>'CARB Fig 3'!AP49</f>
        <v>4351436</v>
      </c>
      <c r="AP95" s="160">
        <f>'CARB Fig 3'!AQ49</f>
        <v>4073588</v>
      </c>
      <c r="AQ95" s="160">
        <f>'CARB Fig 3'!AR49</f>
        <v>5062458</v>
      </c>
      <c r="AR95" s="160">
        <f>'CARB Fig 3'!AS49</f>
        <v>5599235</v>
      </c>
      <c r="AS95" s="160">
        <f>'CARB Fig 3'!AT49</f>
        <v>5660057</v>
      </c>
      <c r="AT95" s="160">
        <f>'CARB Fig 3'!AU49</f>
        <v>5852212</v>
      </c>
      <c r="AU95" s="160">
        <f>'CARB Fig 3'!AV49</f>
        <v>6810985</v>
      </c>
      <c r="AV95" s="160">
        <f>'CARB Fig 3'!AW49</f>
        <v>7025866</v>
      </c>
      <c r="AW95" s="160">
        <f>'CARB Fig 3'!AX49</f>
        <v>7182367</v>
      </c>
      <c r="AX95" s="160">
        <f>'CARB Fig 3'!AY49</f>
        <v>6667060</v>
      </c>
      <c r="AY95" s="160">
        <f>'CARB Fig 3'!AZ49</f>
        <v>7352903</v>
      </c>
      <c r="AZ95" s="160">
        <f>'CARB Fig 3'!BA49</f>
        <v>8054260</v>
      </c>
      <c r="BA95" s="160">
        <f>'CARB Fig 3'!BB49</f>
        <v>8503938</v>
      </c>
    </row>
    <row r="98" spans="1:16" x14ac:dyDescent="0.2">
      <c r="A98" s="2" t="s">
        <v>7</v>
      </c>
      <c r="B98" s="1" t="s">
        <v>8</v>
      </c>
      <c r="C98" s="1" t="s">
        <v>9</v>
      </c>
    </row>
    <row r="99" spans="1:16" x14ac:dyDescent="0.2">
      <c r="C99" s="11" t="s">
        <v>77</v>
      </c>
    </row>
    <row r="101" spans="1:16" x14ac:dyDescent="0.2">
      <c r="B101" s="1" t="s">
        <v>138</v>
      </c>
      <c r="C101" s="1" t="s">
        <v>139</v>
      </c>
    </row>
    <row r="102" spans="1:16" x14ac:dyDescent="0.2">
      <c r="C102" s="11" t="s">
        <v>140</v>
      </c>
    </row>
    <row r="104" spans="1:16" x14ac:dyDescent="0.2">
      <c r="B104" s="1" t="s">
        <v>165</v>
      </c>
      <c r="C104" s="1" t="s">
        <v>350</v>
      </c>
      <c r="P104" s="11"/>
    </row>
    <row r="105" spans="1:16" x14ac:dyDescent="0.2">
      <c r="C105" s="11" t="s">
        <v>347</v>
      </c>
      <c r="P105" s="11"/>
    </row>
    <row r="106" spans="1:16" x14ac:dyDescent="0.2">
      <c r="P106" s="11"/>
    </row>
    <row r="107" spans="1:16" x14ac:dyDescent="0.2">
      <c r="B107" s="1" t="s">
        <v>10</v>
      </c>
      <c r="C107" s="1" t="s">
        <v>75</v>
      </c>
    </row>
    <row r="108" spans="1:16" x14ac:dyDescent="0.2">
      <c r="C108" s="11" t="s">
        <v>76</v>
      </c>
    </row>
    <row r="110" spans="1:16" x14ac:dyDescent="0.2">
      <c r="B110" s="1" t="s">
        <v>18</v>
      </c>
      <c r="C110" s="1" t="s">
        <v>214</v>
      </c>
    </row>
    <row r="113" spans="1:39" x14ac:dyDescent="0.2">
      <c r="A113" s="2" t="s">
        <v>211</v>
      </c>
    </row>
    <row r="115" spans="1:39" x14ac:dyDescent="0.2">
      <c r="A115" s="3" t="s">
        <v>177</v>
      </c>
      <c r="B115" s="3" t="s">
        <v>58</v>
      </c>
      <c r="C115" s="3" t="s">
        <v>374</v>
      </c>
      <c r="D115" s="3">
        <v>2011</v>
      </c>
      <c r="E115" s="3">
        <f>D115+1</f>
        <v>2012</v>
      </c>
      <c r="F115" s="3">
        <f t="shared" ref="F115:AK115" si="51">E115+1</f>
        <v>2013</v>
      </c>
      <c r="G115" s="3">
        <f t="shared" si="51"/>
        <v>2014</v>
      </c>
      <c r="H115" s="3">
        <f t="shared" si="51"/>
        <v>2015</v>
      </c>
      <c r="I115" s="3">
        <f t="shared" si="51"/>
        <v>2016</v>
      </c>
      <c r="J115" s="3">
        <f t="shared" si="51"/>
        <v>2017</v>
      </c>
      <c r="K115" s="3">
        <f t="shared" si="51"/>
        <v>2018</v>
      </c>
      <c r="L115" s="3">
        <f t="shared" si="51"/>
        <v>2019</v>
      </c>
      <c r="M115" s="3">
        <f t="shared" si="51"/>
        <v>2020</v>
      </c>
      <c r="N115" s="3">
        <f t="shared" si="51"/>
        <v>2021</v>
      </c>
      <c r="O115" s="3">
        <f t="shared" si="51"/>
        <v>2022</v>
      </c>
      <c r="P115" s="3">
        <f t="shared" si="51"/>
        <v>2023</v>
      </c>
      <c r="Q115" s="3">
        <f t="shared" si="51"/>
        <v>2024</v>
      </c>
      <c r="R115" s="3">
        <f t="shared" si="51"/>
        <v>2025</v>
      </c>
      <c r="S115" s="3">
        <f t="shared" si="51"/>
        <v>2026</v>
      </c>
      <c r="T115" s="3">
        <f t="shared" si="51"/>
        <v>2027</v>
      </c>
      <c r="U115" s="3">
        <f t="shared" si="51"/>
        <v>2028</v>
      </c>
      <c r="V115" s="3">
        <f t="shared" si="51"/>
        <v>2029</v>
      </c>
      <c r="W115" s="3">
        <f t="shared" si="51"/>
        <v>2030</v>
      </c>
      <c r="X115" s="3">
        <f t="shared" si="51"/>
        <v>2031</v>
      </c>
      <c r="Y115" s="3">
        <f t="shared" si="51"/>
        <v>2032</v>
      </c>
      <c r="Z115" s="3">
        <f t="shared" si="51"/>
        <v>2033</v>
      </c>
      <c r="AA115" s="3">
        <f t="shared" si="51"/>
        <v>2034</v>
      </c>
      <c r="AB115" s="3">
        <f t="shared" si="51"/>
        <v>2035</v>
      </c>
      <c r="AC115" s="3">
        <f t="shared" si="51"/>
        <v>2036</v>
      </c>
      <c r="AD115" s="3">
        <f t="shared" si="51"/>
        <v>2037</v>
      </c>
      <c r="AE115" s="3">
        <f t="shared" si="51"/>
        <v>2038</v>
      </c>
      <c r="AF115" s="3">
        <f t="shared" si="51"/>
        <v>2039</v>
      </c>
      <c r="AG115" s="3">
        <f t="shared" si="51"/>
        <v>2040</v>
      </c>
      <c r="AH115" s="3">
        <f t="shared" si="51"/>
        <v>2041</v>
      </c>
      <c r="AI115" s="3">
        <f t="shared" si="51"/>
        <v>2042</v>
      </c>
      <c r="AJ115" s="3">
        <f t="shared" si="51"/>
        <v>2043</v>
      </c>
      <c r="AK115" s="3">
        <f t="shared" si="51"/>
        <v>2044</v>
      </c>
      <c r="AL115" s="3">
        <f>AK115+1</f>
        <v>2045</v>
      </c>
    </row>
    <row r="116" spans="1:39" x14ac:dyDescent="0.2">
      <c r="A116" s="1" t="s">
        <v>166</v>
      </c>
      <c r="B116" s="1" t="s">
        <v>135</v>
      </c>
      <c r="C116" s="119"/>
      <c r="D116" s="103">
        <f t="shared" ref="D116:AL116" si="52">$B$167</f>
        <v>100.6</v>
      </c>
      <c r="E116" s="103">
        <f t="shared" si="52"/>
        <v>100.6</v>
      </c>
      <c r="F116" s="103">
        <f t="shared" si="52"/>
        <v>100.6</v>
      </c>
      <c r="G116" s="103">
        <f t="shared" si="52"/>
        <v>100.6</v>
      </c>
      <c r="H116" s="103">
        <f t="shared" si="52"/>
        <v>100.6</v>
      </c>
      <c r="I116" s="103">
        <f t="shared" si="52"/>
        <v>100.6</v>
      </c>
      <c r="J116" s="103">
        <f t="shared" si="52"/>
        <v>100.6</v>
      </c>
      <c r="K116" s="103">
        <f t="shared" si="52"/>
        <v>100.6</v>
      </c>
      <c r="L116" s="103">
        <f t="shared" si="52"/>
        <v>100.6</v>
      </c>
      <c r="M116" s="103">
        <f t="shared" si="52"/>
        <v>100.6</v>
      </c>
      <c r="N116" s="103">
        <f t="shared" si="52"/>
        <v>100.6</v>
      </c>
      <c r="O116" s="103">
        <f t="shared" si="52"/>
        <v>100.6</v>
      </c>
      <c r="P116" s="103">
        <f t="shared" si="52"/>
        <v>100.6</v>
      </c>
      <c r="Q116" s="103">
        <f t="shared" si="52"/>
        <v>100.6</v>
      </c>
      <c r="R116" s="103">
        <f t="shared" si="52"/>
        <v>100.6</v>
      </c>
      <c r="S116" s="103">
        <f t="shared" si="52"/>
        <v>100.6</v>
      </c>
      <c r="T116" s="103">
        <f t="shared" si="52"/>
        <v>100.6</v>
      </c>
      <c r="U116" s="103">
        <f t="shared" si="52"/>
        <v>100.6</v>
      </c>
      <c r="V116" s="103">
        <f t="shared" si="52"/>
        <v>100.6</v>
      </c>
      <c r="W116" s="103">
        <f t="shared" si="52"/>
        <v>100.6</v>
      </c>
      <c r="X116" s="103">
        <f t="shared" si="52"/>
        <v>100.6</v>
      </c>
      <c r="Y116" s="103">
        <f t="shared" si="52"/>
        <v>100.6</v>
      </c>
      <c r="Z116" s="103">
        <f t="shared" si="52"/>
        <v>100.6</v>
      </c>
      <c r="AA116" s="103">
        <f t="shared" si="52"/>
        <v>100.6</v>
      </c>
      <c r="AB116" s="103">
        <f t="shared" si="52"/>
        <v>100.6</v>
      </c>
      <c r="AC116" s="103">
        <f t="shared" si="52"/>
        <v>100.6</v>
      </c>
      <c r="AD116" s="103">
        <f t="shared" si="52"/>
        <v>100.6</v>
      </c>
      <c r="AE116" s="103">
        <f t="shared" si="52"/>
        <v>100.6</v>
      </c>
      <c r="AF116" s="103">
        <f t="shared" si="52"/>
        <v>100.6</v>
      </c>
      <c r="AG116" s="103">
        <f t="shared" si="52"/>
        <v>100.6</v>
      </c>
      <c r="AH116" s="103">
        <f t="shared" si="52"/>
        <v>100.6</v>
      </c>
      <c r="AI116" s="103">
        <f t="shared" si="52"/>
        <v>100.6</v>
      </c>
      <c r="AJ116" s="103">
        <f t="shared" si="52"/>
        <v>100.6</v>
      </c>
      <c r="AK116" s="103">
        <f t="shared" si="52"/>
        <v>100.6</v>
      </c>
      <c r="AL116" s="103">
        <f t="shared" si="52"/>
        <v>100.6</v>
      </c>
    </row>
    <row r="117" spans="1:39" x14ac:dyDescent="0.2">
      <c r="A117" s="94" t="s">
        <v>155</v>
      </c>
      <c r="B117" s="94" t="s">
        <v>135</v>
      </c>
      <c r="C117" s="117"/>
      <c r="D117" s="94">
        <v>95.61</v>
      </c>
      <c r="E117" s="94">
        <v>95.37</v>
      </c>
      <c r="F117" s="130">
        <v>97.96</v>
      </c>
      <c r="G117" s="130">
        <v>97.96</v>
      </c>
      <c r="H117" s="130">
        <v>97.96</v>
      </c>
      <c r="I117" s="130">
        <v>96.5</v>
      </c>
      <c r="J117" s="130">
        <v>95.02</v>
      </c>
      <c r="K117" s="130">
        <v>93.55</v>
      </c>
      <c r="L117" s="130">
        <v>93.23</v>
      </c>
      <c r="M117" s="130">
        <v>91.98</v>
      </c>
      <c r="N117" s="130">
        <v>90.74</v>
      </c>
      <c r="O117" s="130">
        <v>89.5</v>
      </c>
      <c r="P117" s="130">
        <v>88.25</v>
      </c>
      <c r="Q117" s="130">
        <v>87.01</v>
      </c>
      <c r="R117" s="130">
        <v>85.77</v>
      </c>
      <c r="S117" s="130">
        <v>84.52</v>
      </c>
      <c r="T117" s="130">
        <v>83.28</v>
      </c>
      <c r="U117" s="130">
        <v>82.04</v>
      </c>
      <c r="V117" s="130">
        <v>80.8</v>
      </c>
      <c r="W117" s="130">
        <v>79.55</v>
      </c>
      <c r="X117" s="94">
        <f>W117</f>
        <v>79.55</v>
      </c>
      <c r="Y117" s="94">
        <f t="shared" ref="Y117:AL117" si="53">X117</f>
        <v>79.55</v>
      </c>
      <c r="Z117" s="94">
        <f t="shared" si="53"/>
        <v>79.55</v>
      </c>
      <c r="AA117" s="94">
        <f t="shared" si="53"/>
        <v>79.55</v>
      </c>
      <c r="AB117" s="94">
        <f t="shared" si="53"/>
        <v>79.55</v>
      </c>
      <c r="AC117" s="94">
        <f t="shared" si="53"/>
        <v>79.55</v>
      </c>
      <c r="AD117" s="94">
        <f t="shared" si="53"/>
        <v>79.55</v>
      </c>
      <c r="AE117" s="94">
        <f t="shared" si="53"/>
        <v>79.55</v>
      </c>
      <c r="AF117" s="94">
        <f t="shared" si="53"/>
        <v>79.55</v>
      </c>
      <c r="AG117" s="94">
        <f t="shared" si="53"/>
        <v>79.55</v>
      </c>
      <c r="AH117" s="94">
        <f t="shared" si="53"/>
        <v>79.55</v>
      </c>
      <c r="AI117" s="94">
        <f t="shared" si="53"/>
        <v>79.55</v>
      </c>
      <c r="AJ117" s="94">
        <f t="shared" si="53"/>
        <v>79.55</v>
      </c>
      <c r="AK117" s="94">
        <f t="shared" si="53"/>
        <v>79.55</v>
      </c>
      <c r="AL117" s="94">
        <f t="shared" si="53"/>
        <v>79.55</v>
      </c>
    </row>
    <row r="118" spans="1:39" x14ac:dyDescent="0.2">
      <c r="A118" s="1" t="s">
        <v>230</v>
      </c>
      <c r="B118" s="1" t="s">
        <v>135</v>
      </c>
      <c r="C118" s="119"/>
      <c r="D118" s="1">
        <v>95.61</v>
      </c>
      <c r="E118" s="1">
        <v>95.37</v>
      </c>
      <c r="F118" s="131">
        <v>97.96</v>
      </c>
      <c r="G118" s="131">
        <v>97.96</v>
      </c>
      <c r="H118" s="131">
        <v>97.96</v>
      </c>
      <c r="I118" s="131">
        <v>96.5</v>
      </c>
      <c r="J118" s="131">
        <v>95.02</v>
      </c>
      <c r="K118" s="131">
        <v>93.55</v>
      </c>
      <c r="L118" s="131">
        <v>93.23</v>
      </c>
      <c r="M118" s="131">
        <v>91.98</v>
      </c>
      <c r="N118" s="131">
        <v>90.74</v>
      </c>
      <c r="O118" s="131">
        <v>89.5</v>
      </c>
      <c r="P118" s="131">
        <v>88.25</v>
      </c>
      <c r="Q118" s="131">
        <v>87.01</v>
      </c>
      <c r="R118" s="1">
        <v>80.55</v>
      </c>
      <c r="S118" s="1">
        <v>78.319999999999993</v>
      </c>
      <c r="T118" s="1">
        <v>76.09</v>
      </c>
      <c r="U118" s="1">
        <v>73.86</v>
      </c>
      <c r="V118" s="1">
        <v>71.63</v>
      </c>
      <c r="W118" s="1">
        <v>69.400000000000006</v>
      </c>
      <c r="X118" s="1">
        <v>64.94</v>
      </c>
      <c r="Y118" s="1">
        <v>60.48</v>
      </c>
      <c r="Z118" s="1">
        <v>56.02</v>
      </c>
      <c r="AA118" s="1">
        <v>51.55</v>
      </c>
      <c r="AB118" s="1">
        <v>47.09</v>
      </c>
      <c r="AC118" s="1">
        <v>42.63</v>
      </c>
      <c r="AD118" s="1">
        <v>38.17</v>
      </c>
      <c r="AE118" s="1">
        <v>33.71</v>
      </c>
      <c r="AF118" s="1">
        <v>29.24</v>
      </c>
      <c r="AG118" s="1">
        <v>24.78</v>
      </c>
      <c r="AH118" s="1">
        <v>21.81</v>
      </c>
      <c r="AI118" s="1">
        <v>18.829999999999998</v>
      </c>
      <c r="AJ118" s="1">
        <v>15.86</v>
      </c>
      <c r="AK118" s="1">
        <v>12.88</v>
      </c>
      <c r="AL118" s="1">
        <v>9.91</v>
      </c>
    </row>
    <row r="119" spans="1:39" x14ac:dyDescent="0.2">
      <c r="A119" s="8" t="s">
        <v>231</v>
      </c>
      <c r="B119" s="8" t="s">
        <v>135</v>
      </c>
      <c r="C119" s="121"/>
      <c r="D119" s="8">
        <f>D118</f>
        <v>95.61</v>
      </c>
      <c r="E119" s="8">
        <f t="shared" ref="E119:Q119" si="54">E118</f>
        <v>95.37</v>
      </c>
      <c r="F119" s="8">
        <f t="shared" si="54"/>
        <v>97.96</v>
      </c>
      <c r="G119" s="8">
        <f t="shared" si="54"/>
        <v>97.96</v>
      </c>
      <c r="H119" s="8">
        <f t="shared" si="54"/>
        <v>97.96</v>
      </c>
      <c r="I119" s="8">
        <f t="shared" si="54"/>
        <v>96.5</v>
      </c>
      <c r="J119" s="8">
        <f t="shared" si="54"/>
        <v>95.02</v>
      </c>
      <c r="K119" s="8">
        <f t="shared" si="54"/>
        <v>93.55</v>
      </c>
      <c r="L119" s="8">
        <f t="shared" si="54"/>
        <v>93.23</v>
      </c>
      <c r="M119" s="8">
        <f t="shared" si="54"/>
        <v>91.98</v>
      </c>
      <c r="N119" s="8">
        <f t="shared" si="54"/>
        <v>90.74</v>
      </c>
      <c r="O119" s="8">
        <f t="shared" si="54"/>
        <v>89.5</v>
      </c>
      <c r="P119" s="8">
        <f t="shared" si="54"/>
        <v>88.25</v>
      </c>
      <c r="Q119" s="8">
        <f t="shared" si="54"/>
        <v>87.01</v>
      </c>
      <c r="R119" s="133">
        <v>76.599999999999994</v>
      </c>
      <c r="S119" s="133">
        <v>75.16</v>
      </c>
      <c r="T119" s="133">
        <v>73.72</v>
      </c>
      <c r="U119" s="133">
        <v>72.28</v>
      </c>
      <c r="V119" s="141">
        <v>70.84</v>
      </c>
      <c r="W119" s="8">
        <f>W118</f>
        <v>69.400000000000006</v>
      </c>
      <c r="X119" s="8">
        <f t="shared" ref="X119:AL119" si="55">X118</f>
        <v>64.94</v>
      </c>
      <c r="Y119" s="8">
        <f t="shared" si="55"/>
        <v>60.48</v>
      </c>
      <c r="Z119" s="8">
        <f t="shared" si="55"/>
        <v>56.02</v>
      </c>
      <c r="AA119" s="8">
        <f t="shared" si="55"/>
        <v>51.55</v>
      </c>
      <c r="AB119" s="8">
        <f t="shared" si="55"/>
        <v>47.09</v>
      </c>
      <c r="AC119" s="8">
        <f t="shared" si="55"/>
        <v>42.63</v>
      </c>
      <c r="AD119" s="8">
        <f t="shared" si="55"/>
        <v>38.17</v>
      </c>
      <c r="AE119" s="8">
        <f t="shared" si="55"/>
        <v>33.71</v>
      </c>
      <c r="AF119" s="8">
        <f t="shared" si="55"/>
        <v>29.24</v>
      </c>
      <c r="AG119" s="8">
        <f t="shared" si="55"/>
        <v>24.78</v>
      </c>
      <c r="AH119" s="8">
        <f t="shared" si="55"/>
        <v>21.81</v>
      </c>
      <c r="AI119" s="8">
        <f t="shared" si="55"/>
        <v>18.829999999999998</v>
      </c>
      <c r="AJ119" s="8">
        <f t="shared" si="55"/>
        <v>15.86</v>
      </c>
      <c r="AK119" s="8">
        <f t="shared" si="55"/>
        <v>12.88</v>
      </c>
      <c r="AL119" s="8">
        <f t="shared" si="55"/>
        <v>9.91</v>
      </c>
    </row>
    <row r="120" spans="1:39" x14ac:dyDescent="0.2">
      <c r="A120" s="94" t="s">
        <v>170</v>
      </c>
      <c r="B120" s="94" t="s">
        <v>171</v>
      </c>
      <c r="C120" s="117"/>
      <c r="D120" s="134">
        <f t="shared" ref="D120:AL120" si="56">$B$168*(D$116-D117)</f>
        <v>596.45469999999943</v>
      </c>
      <c r="E120" s="134">
        <f t="shared" si="56"/>
        <v>625.14189999999883</v>
      </c>
      <c r="F120" s="134">
        <f t="shared" si="56"/>
        <v>315.55920000000009</v>
      </c>
      <c r="G120" s="134">
        <f t="shared" si="56"/>
        <v>315.55920000000009</v>
      </c>
      <c r="H120" s="134">
        <f t="shared" si="56"/>
        <v>315.55920000000009</v>
      </c>
      <c r="I120" s="134">
        <f t="shared" si="56"/>
        <v>490.0729999999993</v>
      </c>
      <c r="J120" s="134">
        <f t="shared" si="56"/>
        <v>666.97739999999976</v>
      </c>
      <c r="K120" s="134">
        <f t="shared" si="56"/>
        <v>842.68649999999968</v>
      </c>
      <c r="L120" s="134">
        <f t="shared" si="56"/>
        <v>880.93609999999887</v>
      </c>
      <c r="M120" s="134">
        <f t="shared" si="56"/>
        <v>1030.3485999999989</v>
      </c>
      <c r="N120" s="134">
        <f t="shared" si="56"/>
        <v>1178.5657999999999</v>
      </c>
      <c r="O120" s="134">
        <f t="shared" si="56"/>
        <v>1326.7829999999992</v>
      </c>
      <c r="P120" s="134">
        <f t="shared" si="56"/>
        <v>1476.1954999999994</v>
      </c>
      <c r="Q120" s="134">
        <f t="shared" si="56"/>
        <v>1624.4126999999987</v>
      </c>
      <c r="R120" s="134">
        <f t="shared" si="56"/>
        <v>1772.6298999999999</v>
      </c>
      <c r="S120" s="134">
        <f t="shared" si="56"/>
        <v>1922.0423999999998</v>
      </c>
      <c r="T120" s="134">
        <f t="shared" si="56"/>
        <v>2070.2595999999994</v>
      </c>
      <c r="U120" s="134">
        <f t="shared" si="56"/>
        <v>2218.4767999999985</v>
      </c>
      <c r="V120" s="134">
        <f t="shared" si="56"/>
        <v>2366.6939999999995</v>
      </c>
      <c r="W120" s="134">
        <f t="shared" si="56"/>
        <v>2516.1064999999999</v>
      </c>
      <c r="X120" s="134">
        <f t="shared" si="56"/>
        <v>2516.1064999999999</v>
      </c>
      <c r="Y120" s="134">
        <f t="shared" si="56"/>
        <v>2516.1064999999999</v>
      </c>
      <c r="Z120" s="134">
        <f t="shared" si="56"/>
        <v>2516.1064999999999</v>
      </c>
      <c r="AA120" s="134">
        <f t="shared" si="56"/>
        <v>2516.1064999999999</v>
      </c>
      <c r="AB120" s="134">
        <f t="shared" si="56"/>
        <v>2516.1064999999999</v>
      </c>
      <c r="AC120" s="134">
        <f t="shared" si="56"/>
        <v>2516.1064999999999</v>
      </c>
      <c r="AD120" s="134">
        <f t="shared" si="56"/>
        <v>2516.1064999999999</v>
      </c>
      <c r="AE120" s="134">
        <f t="shared" si="56"/>
        <v>2516.1064999999999</v>
      </c>
      <c r="AF120" s="134">
        <f t="shared" si="56"/>
        <v>2516.1064999999999</v>
      </c>
      <c r="AG120" s="134">
        <f t="shared" si="56"/>
        <v>2516.1064999999999</v>
      </c>
      <c r="AH120" s="134">
        <f t="shared" si="56"/>
        <v>2516.1064999999999</v>
      </c>
      <c r="AI120" s="134">
        <f t="shared" si="56"/>
        <v>2516.1064999999999</v>
      </c>
      <c r="AJ120" s="134">
        <f t="shared" si="56"/>
        <v>2516.1064999999999</v>
      </c>
      <c r="AK120" s="134">
        <f t="shared" si="56"/>
        <v>2516.1064999999999</v>
      </c>
      <c r="AL120" s="134">
        <f t="shared" si="56"/>
        <v>2516.1064999999999</v>
      </c>
    </row>
    <row r="121" spans="1:39" x14ac:dyDescent="0.2">
      <c r="A121" s="1" t="s">
        <v>233</v>
      </c>
      <c r="B121" s="1" t="s">
        <v>171</v>
      </c>
      <c r="C121" s="119"/>
      <c r="D121" s="135">
        <f t="shared" ref="D121:AL121" si="57">$B$168*(D$116-D118)</f>
        <v>596.45469999999943</v>
      </c>
      <c r="E121" s="135">
        <f t="shared" si="57"/>
        <v>625.14189999999883</v>
      </c>
      <c r="F121" s="135">
        <f t="shared" si="57"/>
        <v>315.55920000000009</v>
      </c>
      <c r="G121" s="135">
        <f t="shared" si="57"/>
        <v>315.55920000000009</v>
      </c>
      <c r="H121" s="135">
        <f t="shared" si="57"/>
        <v>315.55920000000009</v>
      </c>
      <c r="I121" s="135">
        <f t="shared" si="57"/>
        <v>490.0729999999993</v>
      </c>
      <c r="J121" s="135">
        <f t="shared" si="57"/>
        <v>666.97739999999976</v>
      </c>
      <c r="K121" s="135">
        <f t="shared" si="57"/>
        <v>842.68649999999968</v>
      </c>
      <c r="L121" s="135">
        <f t="shared" si="57"/>
        <v>880.93609999999887</v>
      </c>
      <c r="M121" s="135">
        <f t="shared" si="57"/>
        <v>1030.3485999999989</v>
      </c>
      <c r="N121" s="135">
        <f t="shared" si="57"/>
        <v>1178.5657999999999</v>
      </c>
      <c r="O121" s="135">
        <f t="shared" si="57"/>
        <v>1326.7829999999992</v>
      </c>
      <c r="P121" s="135">
        <f t="shared" si="57"/>
        <v>1476.1954999999994</v>
      </c>
      <c r="Q121" s="135">
        <f t="shared" si="57"/>
        <v>1624.4126999999987</v>
      </c>
      <c r="R121" s="135">
        <f t="shared" si="57"/>
        <v>2396.5764999999997</v>
      </c>
      <c r="S121" s="135">
        <f t="shared" si="57"/>
        <v>2663.1284000000001</v>
      </c>
      <c r="T121" s="135">
        <f t="shared" si="57"/>
        <v>2929.6802999999991</v>
      </c>
      <c r="U121" s="135">
        <f t="shared" si="57"/>
        <v>3196.2321999999995</v>
      </c>
      <c r="V121" s="135">
        <f t="shared" si="57"/>
        <v>3462.7840999999999</v>
      </c>
      <c r="W121" s="135">
        <f t="shared" si="57"/>
        <v>3729.3359999999989</v>
      </c>
      <c r="X121" s="135">
        <f t="shared" si="57"/>
        <v>4262.4397999999992</v>
      </c>
      <c r="Y121" s="135">
        <f t="shared" si="57"/>
        <v>4795.5436</v>
      </c>
      <c r="Z121" s="135">
        <f t="shared" si="57"/>
        <v>5328.6473999999989</v>
      </c>
      <c r="AA121" s="135">
        <f t="shared" si="57"/>
        <v>5862.9465</v>
      </c>
      <c r="AB121" s="135">
        <f t="shared" si="57"/>
        <v>6396.050299999999</v>
      </c>
      <c r="AC121" s="135">
        <f t="shared" si="57"/>
        <v>6929.1540999999988</v>
      </c>
      <c r="AD121" s="135">
        <f t="shared" si="57"/>
        <v>7462.2578999999996</v>
      </c>
      <c r="AE121" s="135">
        <f t="shared" si="57"/>
        <v>7995.3616999999986</v>
      </c>
      <c r="AF121" s="135">
        <f t="shared" si="57"/>
        <v>8529.6607999999997</v>
      </c>
      <c r="AG121" s="135">
        <f t="shared" si="57"/>
        <v>9062.7645999999986</v>
      </c>
      <c r="AH121" s="135">
        <f t="shared" si="57"/>
        <v>9417.7686999999987</v>
      </c>
      <c r="AI121" s="135">
        <f t="shared" si="57"/>
        <v>9773.9681</v>
      </c>
      <c r="AJ121" s="135">
        <f t="shared" si="57"/>
        <v>10128.9722</v>
      </c>
      <c r="AK121" s="135">
        <f t="shared" si="57"/>
        <v>10485.1716</v>
      </c>
      <c r="AL121" s="135">
        <f t="shared" si="57"/>
        <v>10840.1757</v>
      </c>
    </row>
    <row r="122" spans="1:39" x14ac:dyDescent="0.2">
      <c r="A122" s="8" t="s">
        <v>232</v>
      </c>
      <c r="B122" s="8" t="s">
        <v>171</v>
      </c>
      <c r="C122" s="121"/>
      <c r="D122" s="136">
        <f t="shared" ref="D122:AL122" si="58">$B$168*(D$116-D119)</f>
        <v>596.45469999999943</v>
      </c>
      <c r="E122" s="136">
        <f t="shared" si="58"/>
        <v>625.14189999999883</v>
      </c>
      <c r="F122" s="136">
        <f t="shared" si="58"/>
        <v>315.55920000000009</v>
      </c>
      <c r="G122" s="136">
        <f t="shared" si="58"/>
        <v>315.55920000000009</v>
      </c>
      <c r="H122" s="136">
        <f t="shared" si="58"/>
        <v>315.55920000000009</v>
      </c>
      <c r="I122" s="136">
        <f t="shared" si="58"/>
        <v>490.0729999999993</v>
      </c>
      <c r="J122" s="136">
        <f t="shared" si="58"/>
        <v>666.97739999999976</v>
      </c>
      <c r="K122" s="136">
        <f t="shared" si="58"/>
        <v>842.68649999999968</v>
      </c>
      <c r="L122" s="136">
        <f t="shared" si="58"/>
        <v>880.93609999999887</v>
      </c>
      <c r="M122" s="136">
        <f t="shared" si="58"/>
        <v>1030.3485999999989</v>
      </c>
      <c r="N122" s="136">
        <f t="shared" si="58"/>
        <v>1178.5657999999999</v>
      </c>
      <c r="O122" s="136">
        <f t="shared" si="58"/>
        <v>1326.7829999999992</v>
      </c>
      <c r="P122" s="136">
        <f t="shared" si="58"/>
        <v>1476.1954999999994</v>
      </c>
      <c r="Q122" s="136">
        <f t="shared" si="58"/>
        <v>1624.4126999999987</v>
      </c>
      <c r="R122" s="136">
        <f t="shared" si="58"/>
        <v>2868.7200000000003</v>
      </c>
      <c r="S122" s="136">
        <f t="shared" si="58"/>
        <v>3040.8431999999998</v>
      </c>
      <c r="T122" s="136">
        <f t="shared" si="58"/>
        <v>3212.9663999999993</v>
      </c>
      <c r="U122" s="136">
        <f t="shared" si="58"/>
        <v>3385.0895999999993</v>
      </c>
      <c r="V122" s="136">
        <f t="shared" si="58"/>
        <v>3557.2127999999989</v>
      </c>
      <c r="W122" s="136">
        <f t="shared" si="58"/>
        <v>3729.3359999999989</v>
      </c>
      <c r="X122" s="136">
        <f t="shared" si="58"/>
        <v>4262.4397999999992</v>
      </c>
      <c r="Y122" s="136">
        <f t="shared" si="58"/>
        <v>4795.5436</v>
      </c>
      <c r="Z122" s="136">
        <f t="shared" si="58"/>
        <v>5328.6473999999989</v>
      </c>
      <c r="AA122" s="136">
        <f t="shared" si="58"/>
        <v>5862.9465</v>
      </c>
      <c r="AB122" s="136">
        <f t="shared" si="58"/>
        <v>6396.050299999999</v>
      </c>
      <c r="AC122" s="136">
        <f t="shared" si="58"/>
        <v>6929.1540999999988</v>
      </c>
      <c r="AD122" s="136">
        <f t="shared" si="58"/>
        <v>7462.2578999999996</v>
      </c>
      <c r="AE122" s="136">
        <f t="shared" si="58"/>
        <v>7995.3616999999986</v>
      </c>
      <c r="AF122" s="136">
        <f t="shared" si="58"/>
        <v>8529.6607999999997</v>
      </c>
      <c r="AG122" s="136">
        <f t="shared" si="58"/>
        <v>9062.7645999999986</v>
      </c>
      <c r="AH122" s="136">
        <f t="shared" si="58"/>
        <v>9417.7686999999987</v>
      </c>
      <c r="AI122" s="136">
        <f t="shared" si="58"/>
        <v>9773.9681</v>
      </c>
      <c r="AJ122" s="136">
        <f t="shared" si="58"/>
        <v>10128.9722</v>
      </c>
      <c r="AK122" s="136">
        <f t="shared" si="58"/>
        <v>10485.1716</v>
      </c>
      <c r="AL122" s="136">
        <f t="shared" si="58"/>
        <v>10840.1757</v>
      </c>
    </row>
    <row r="124" spans="1:39" x14ac:dyDescent="0.2">
      <c r="A124" s="2" t="s">
        <v>354</v>
      </c>
      <c r="B124" s="3" t="s">
        <v>58</v>
      </c>
      <c r="C124" s="3" t="s">
        <v>374</v>
      </c>
      <c r="D124" s="3">
        <v>2011</v>
      </c>
      <c r="E124" s="3">
        <f>D124+1</f>
        <v>2012</v>
      </c>
      <c r="F124" s="3">
        <f t="shared" ref="F124:AK124" si="59">E124+1</f>
        <v>2013</v>
      </c>
      <c r="G124" s="3">
        <f t="shared" si="59"/>
        <v>2014</v>
      </c>
      <c r="H124" s="3">
        <f t="shared" si="59"/>
        <v>2015</v>
      </c>
      <c r="I124" s="3">
        <f t="shared" si="59"/>
        <v>2016</v>
      </c>
      <c r="J124" s="3">
        <f t="shared" si="59"/>
        <v>2017</v>
      </c>
      <c r="K124" s="3">
        <f t="shared" si="59"/>
        <v>2018</v>
      </c>
      <c r="L124" s="3">
        <f t="shared" si="59"/>
        <v>2019</v>
      </c>
      <c r="M124" s="3">
        <f t="shared" si="59"/>
        <v>2020</v>
      </c>
      <c r="N124" s="3">
        <f t="shared" si="59"/>
        <v>2021</v>
      </c>
      <c r="O124" s="3">
        <f t="shared" si="59"/>
        <v>2022</v>
      </c>
      <c r="P124" s="3">
        <f t="shared" si="59"/>
        <v>2023</v>
      </c>
      <c r="Q124" s="3">
        <f t="shared" si="59"/>
        <v>2024</v>
      </c>
      <c r="R124" s="3">
        <f t="shared" si="59"/>
        <v>2025</v>
      </c>
      <c r="S124" s="3">
        <f t="shared" si="59"/>
        <v>2026</v>
      </c>
      <c r="T124" s="3">
        <f t="shared" si="59"/>
        <v>2027</v>
      </c>
      <c r="U124" s="3">
        <f t="shared" si="59"/>
        <v>2028</v>
      </c>
      <c r="V124" s="3">
        <f t="shared" si="59"/>
        <v>2029</v>
      </c>
      <c r="W124" s="3">
        <f t="shared" si="59"/>
        <v>2030</v>
      </c>
      <c r="X124" s="3">
        <f t="shared" si="59"/>
        <v>2031</v>
      </c>
      <c r="Y124" s="3">
        <f t="shared" si="59"/>
        <v>2032</v>
      </c>
      <c r="Z124" s="3">
        <f t="shared" si="59"/>
        <v>2033</v>
      </c>
      <c r="AA124" s="3">
        <f t="shared" si="59"/>
        <v>2034</v>
      </c>
      <c r="AB124" s="3">
        <f t="shared" si="59"/>
        <v>2035</v>
      </c>
      <c r="AC124" s="3">
        <f t="shared" si="59"/>
        <v>2036</v>
      </c>
      <c r="AD124" s="3">
        <f t="shared" si="59"/>
        <v>2037</v>
      </c>
      <c r="AE124" s="3">
        <f t="shared" si="59"/>
        <v>2038</v>
      </c>
      <c r="AF124" s="3">
        <f t="shared" si="59"/>
        <v>2039</v>
      </c>
      <c r="AG124" s="3">
        <f t="shared" si="59"/>
        <v>2040</v>
      </c>
      <c r="AH124" s="3">
        <f t="shared" si="59"/>
        <v>2041</v>
      </c>
      <c r="AI124" s="3">
        <f t="shared" si="59"/>
        <v>2042</v>
      </c>
      <c r="AJ124" s="3">
        <f t="shared" si="59"/>
        <v>2043</v>
      </c>
      <c r="AK124" s="3">
        <f t="shared" si="59"/>
        <v>2044</v>
      </c>
      <c r="AL124" s="3">
        <f>AK124+1</f>
        <v>2045</v>
      </c>
    </row>
    <row r="125" spans="1:39" x14ac:dyDescent="0.2">
      <c r="A125" s="94" t="s">
        <v>162</v>
      </c>
      <c r="B125" s="94" t="s">
        <v>178</v>
      </c>
      <c r="C125" s="94" t="s">
        <v>348</v>
      </c>
      <c r="D125" s="100"/>
      <c r="E125" s="100"/>
      <c r="F125" s="100"/>
      <c r="G125" s="100"/>
      <c r="H125" s="100"/>
      <c r="I125" s="95">
        <v>200</v>
      </c>
      <c r="J125" s="95">
        <v>205.4</v>
      </c>
      <c r="K125" s="95">
        <v>209.92</v>
      </c>
      <c r="L125" s="95">
        <v>213.07</v>
      </c>
      <c r="M125" s="95">
        <v>217.97</v>
      </c>
      <c r="N125" s="95">
        <v>221.67</v>
      </c>
      <c r="O125" s="95">
        <v>239.18</v>
      </c>
      <c r="P125" s="95">
        <v>253.53</v>
      </c>
      <c r="Q125" s="95">
        <v>261.52</v>
      </c>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row>
    <row r="126" spans="1:39" x14ac:dyDescent="0.2">
      <c r="A126" s="8" t="s">
        <v>162</v>
      </c>
      <c r="B126" s="8" t="s">
        <v>178</v>
      </c>
      <c r="C126" s="8" t="s">
        <v>349</v>
      </c>
      <c r="D126" s="99"/>
      <c r="E126" s="99"/>
      <c r="F126" s="99"/>
      <c r="G126" s="99"/>
      <c r="H126" s="99"/>
      <c r="I126" s="96">
        <f>$P$125</f>
        <v>253.53</v>
      </c>
      <c r="J126" s="96">
        <f t="shared" ref="J126:AL126" si="60">$P$125</f>
        <v>253.53</v>
      </c>
      <c r="K126" s="96">
        <f t="shared" si="60"/>
        <v>253.53</v>
      </c>
      <c r="L126" s="96">
        <f t="shared" si="60"/>
        <v>253.53</v>
      </c>
      <c r="M126" s="96">
        <f t="shared" si="60"/>
        <v>253.53</v>
      </c>
      <c r="N126" s="96">
        <f t="shared" si="60"/>
        <v>253.53</v>
      </c>
      <c r="O126" s="96">
        <f t="shared" si="60"/>
        <v>253.53</v>
      </c>
      <c r="P126" s="96">
        <f t="shared" si="60"/>
        <v>253.53</v>
      </c>
      <c r="Q126" s="96">
        <f t="shared" si="60"/>
        <v>253.53</v>
      </c>
      <c r="R126" s="96">
        <f t="shared" si="60"/>
        <v>253.53</v>
      </c>
      <c r="S126" s="96">
        <f t="shared" si="60"/>
        <v>253.53</v>
      </c>
      <c r="T126" s="96">
        <f t="shared" si="60"/>
        <v>253.53</v>
      </c>
      <c r="U126" s="96">
        <f t="shared" si="60"/>
        <v>253.53</v>
      </c>
      <c r="V126" s="96">
        <f t="shared" si="60"/>
        <v>253.53</v>
      </c>
      <c r="W126" s="96">
        <f t="shared" si="60"/>
        <v>253.53</v>
      </c>
      <c r="X126" s="96">
        <f t="shared" si="60"/>
        <v>253.53</v>
      </c>
      <c r="Y126" s="96">
        <f t="shared" si="60"/>
        <v>253.53</v>
      </c>
      <c r="Z126" s="96">
        <f t="shared" si="60"/>
        <v>253.53</v>
      </c>
      <c r="AA126" s="96">
        <f t="shared" si="60"/>
        <v>253.53</v>
      </c>
      <c r="AB126" s="96">
        <f t="shared" si="60"/>
        <v>253.53</v>
      </c>
      <c r="AC126" s="96">
        <f t="shared" si="60"/>
        <v>253.53</v>
      </c>
      <c r="AD126" s="96">
        <f t="shared" si="60"/>
        <v>253.53</v>
      </c>
      <c r="AE126" s="96">
        <f t="shared" si="60"/>
        <v>253.53</v>
      </c>
      <c r="AF126" s="96">
        <f t="shared" si="60"/>
        <v>253.53</v>
      </c>
      <c r="AG126" s="96">
        <f t="shared" si="60"/>
        <v>253.53</v>
      </c>
      <c r="AH126" s="96">
        <f t="shared" si="60"/>
        <v>253.53</v>
      </c>
      <c r="AI126" s="96">
        <f t="shared" si="60"/>
        <v>253.53</v>
      </c>
      <c r="AJ126" s="96">
        <f t="shared" si="60"/>
        <v>253.53</v>
      </c>
      <c r="AK126" s="96">
        <f t="shared" si="60"/>
        <v>253.53</v>
      </c>
      <c r="AL126" s="96">
        <f t="shared" si="60"/>
        <v>253.53</v>
      </c>
    </row>
    <row r="127" spans="1:39" x14ac:dyDescent="0.2">
      <c r="A127" s="1" t="s">
        <v>172</v>
      </c>
      <c r="B127" s="1" t="s">
        <v>178</v>
      </c>
      <c r="C127" s="1" t="s">
        <v>349</v>
      </c>
      <c r="D127" s="119"/>
      <c r="E127" s="98"/>
      <c r="F127" s="98"/>
      <c r="G127" s="98"/>
      <c r="H127" s="98"/>
      <c r="I127" s="98"/>
      <c r="J127" s="98"/>
      <c r="K127" s="98"/>
      <c r="L127" s="98"/>
      <c r="M127" s="98"/>
      <c r="N127" s="98"/>
      <c r="O127" s="98"/>
      <c r="P127" s="98"/>
      <c r="Q127" s="98"/>
      <c r="R127" s="93">
        <v>200</v>
      </c>
      <c r="S127" s="93">
        <v>200</v>
      </c>
      <c r="T127" s="93">
        <v>200</v>
      </c>
      <c r="U127" s="93">
        <v>200</v>
      </c>
      <c r="V127" s="93">
        <v>200</v>
      </c>
      <c r="W127" s="93">
        <v>200</v>
      </c>
      <c r="X127" s="93">
        <v>200</v>
      </c>
      <c r="Y127" s="93">
        <v>200</v>
      </c>
      <c r="Z127" s="93">
        <v>200</v>
      </c>
      <c r="AA127" s="93">
        <v>200</v>
      </c>
      <c r="AB127" s="93">
        <v>200</v>
      </c>
      <c r="AC127" s="93">
        <v>200</v>
      </c>
      <c r="AD127" s="93">
        <v>200</v>
      </c>
      <c r="AE127" s="93">
        <v>200</v>
      </c>
      <c r="AF127" s="93">
        <v>200</v>
      </c>
      <c r="AG127" s="93">
        <v>200</v>
      </c>
      <c r="AH127" s="93">
        <v>200</v>
      </c>
      <c r="AI127" s="93">
        <v>200</v>
      </c>
      <c r="AJ127" s="93">
        <v>200</v>
      </c>
      <c r="AK127" s="93">
        <v>200</v>
      </c>
      <c r="AL127" s="93">
        <v>200</v>
      </c>
      <c r="AM127" s="71"/>
    </row>
    <row r="128" spans="1:39" x14ac:dyDescent="0.2">
      <c r="A128" s="1" t="s">
        <v>173</v>
      </c>
      <c r="B128" s="1" t="s">
        <v>178</v>
      </c>
      <c r="C128" s="1" t="s">
        <v>349</v>
      </c>
      <c r="D128" s="119"/>
      <c r="E128" s="98"/>
      <c r="F128" s="98"/>
      <c r="G128" s="98"/>
      <c r="H128" s="98"/>
      <c r="I128" s="98"/>
      <c r="J128" s="98"/>
      <c r="K128" s="98"/>
      <c r="L128" s="98"/>
      <c r="M128" s="98"/>
      <c r="N128" s="98"/>
      <c r="O128" s="98"/>
      <c r="P128" s="98"/>
      <c r="Q128" s="98"/>
      <c r="R128" s="93">
        <v>150</v>
      </c>
      <c r="S128" s="93">
        <v>150</v>
      </c>
      <c r="T128" s="93">
        <v>150</v>
      </c>
      <c r="U128" s="93">
        <v>150</v>
      </c>
      <c r="V128" s="93">
        <v>150</v>
      </c>
      <c r="W128" s="93">
        <v>150</v>
      </c>
      <c r="X128" s="93">
        <v>150</v>
      </c>
      <c r="Y128" s="93">
        <v>150</v>
      </c>
      <c r="Z128" s="93">
        <v>150</v>
      </c>
      <c r="AA128" s="93">
        <v>150</v>
      </c>
      <c r="AB128" s="93">
        <v>150</v>
      </c>
      <c r="AC128" s="93">
        <v>150</v>
      </c>
      <c r="AD128" s="93">
        <v>150</v>
      </c>
      <c r="AE128" s="93">
        <v>150</v>
      </c>
      <c r="AF128" s="93">
        <v>150</v>
      </c>
      <c r="AG128" s="93">
        <v>150</v>
      </c>
      <c r="AH128" s="93">
        <v>150</v>
      </c>
      <c r="AI128" s="93">
        <v>150</v>
      </c>
      <c r="AJ128" s="93">
        <v>150</v>
      </c>
      <c r="AK128" s="93">
        <v>150</v>
      </c>
      <c r="AL128" s="93">
        <v>150</v>
      </c>
      <c r="AM128" s="71"/>
    </row>
    <row r="129" spans="1:39" x14ac:dyDescent="0.2">
      <c r="A129" s="1" t="s">
        <v>174</v>
      </c>
      <c r="B129" s="1" t="s">
        <v>178</v>
      </c>
      <c r="C129" s="1" t="s">
        <v>349</v>
      </c>
      <c r="D129" s="119"/>
      <c r="E129" s="98"/>
      <c r="F129" s="98"/>
      <c r="G129" s="98"/>
      <c r="H129" s="98"/>
      <c r="I129" s="98"/>
      <c r="J129" s="98"/>
      <c r="K129" s="98"/>
      <c r="L129" s="98"/>
      <c r="M129" s="98"/>
      <c r="N129" s="98"/>
      <c r="O129" s="98"/>
      <c r="P129" s="98"/>
      <c r="Q129" s="98"/>
      <c r="R129" s="93">
        <v>100</v>
      </c>
      <c r="S129" s="93">
        <v>100</v>
      </c>
      <c r="T129" s="93">
        <v>100</v>
      </c>
      <c r="U129" s="93">
        <v>100</v>
      </c>
      <c r="V129" s="93">
        <v>100</v>
      </c>
      <c r="W129" s="93">
        <v>100</v>
      </c>
      <c r="X129" s="93">
        <v>100</v>
      </c>
      <c r="Y129" s="93">
        <v>100</v>
      </c>
      <c r="Z129" s="93">
        <v>100</v>
      </c>
      <c r="AA129" s="93">
        <v>100</v>
      </c>
      <c r="AB129" s="93">
        <v>100</v>
      </c>
      <c r="AC129" s="93">
        <v>100</v>
      </c>
      <c r="AD129" s="93">
        <v>100</v>
      </c>
      <c r="AE129" s="93">
        <v>100</v>
      </c>
      <c r="AF129" s="93">
        <v>100</v>
      </c>
      <c r="AG129" s="93">
        <v>100</v>
      </c>
      <c r="AH129" s="93">
        <v>100</v>
      </c>
      <c r="AI129" s="93">
        <v>100</v>
      </c>
      <c r="AJ129" s="93">
        <v>100</v>
      </c>
      <c r="AK129" s="93">
        <v>100</v>
      </c>
      <c r="AL129" s="93">
        <v>100</v>
      </c>
      <c r="AM129" s="71"/>
    </row>
    <row r="130" spans="1:39" x14ac:dyDescent="0.2">
      <c r="A130" s="1" t="s">
        <v>175</v>
      </c>
      <c r="B130" s="1" t="s">
        <v>178</v>
      </c>
      <c r="C130" s="1" t="s">
        <v>349</v>
      </c>
      <c r="D130" s="119"/>
      <c r="E130" s="98"/>
      <c r="F130" s="98"/>
      <c r="G130" s="98"/>
      <c r="H130" s="98"/>
      <c r="I130" s="98"/>
      <c r="J130" s="98"/>
      <c r="K130" s="98"/>
      <c r="L130" s="98"/>
      <c r="M130" s="98"/>
      <c r="N130" s="98"/>
      <c r="O130" s="98"/>
      <c r="P130" s="98"/>
      <c r="Q130" s="98"/>
      <c r="R130" s="93">
        <v>50</v>
      </c>
      <c r="S130" s="93">
        <v>50</v>
      </c>
      <c r="T130" s="93">
        <v>50</v>
      </c>
      <c r="U130" s="93">
        <v>50</v>
      </c>
      <c r="V130" s="93">
        <v>50</v>
      </c>
      <c r="W130" s="93">
        <v>50</v>
      </c>
      <c r="X130" s="93">
        <v>50</v>
      </c>
      <c r="Y130" s="93">
        <v>50</v>
      </c>
      <c r="Z130" s="93">
        <v>50</v>
      </c>
      <c r="AA130" s="93">
        <v>50</v>
      </c>
      <c r="AB130" s="93">
        <v>50</v>
      </c>
      <c r="AC130" s="93">
        <v>50</v>
      </c>
      <c r="AD130" s="93">
        <v>50</v>
      </c>
      <c r="AE130" s="93">
        <v>50</v>
      </c>
      <c r="AF130" s="93">
        <v>50</v>
      </c>
      <c r="AG130" s="93">
        <v>50</v>
      </c>
      <c r="AH130" s="93">
        <v>50</v>
      </c>
      <c r="AI130" s="93">
        <v>50</v>
      </c>
      <c r="AJ130" s="93">
        <v>50</v>
      </c>
      <c r="AK130" s="93">
        <v>50</v>
      </c>
      <c r="AL130" s="93">
        <v>50</v>
      </c>
      <c r="AM130" s="71"/>
    </row>
    <row r="131" spans="1:39" x14ac:dyDescent="0.2">
      <c r="A131" s="94" t="s">
        <v>180</v>
      </c>
      <c r="B131" s="94" t="s">
        <v>178</v>
      </c>
      <c r="C131" s="94" t="s">
        <v>344</v>
      </c>
      <c r="D131" s="117"/>
      <c r="E131" s="100"/>
      <c r="F131" s="100"/>
      <c r="G131" s="100"/>
      <c r="H131" s="100"/>
      <c r="I131" s="100"/>
      <c r="J131" s="100"/>
      <c r="K131" s="100"/>
      <c r="L131" s="100"/>
      <c r="M131" s="100"/>
      <c r="N131" s="100"/>
      <c r="O131" s="100"/>
      <c r="P131" s="100"/>
      <c r="Q131" s="95">
        <v>84</v>
      </c>
      <c r="R131" s="95">
        <v>221</v>
      </c>
      <c r="S131" s="95">
        <v>221</v>
      </c>
      <c r="T131" s="95">
        <v>187</v>
      </c>
      <c r="U131" s="95">
        <v>138</v>
      </c>
      <c r="V131" s="95">
        <v>123</v>
      </c>
      <c r="W131" s="95">
        <v>76</v>
      </c>
      <c r="X131" s="95">
        <v>123</v>
      </c>
      <c r="Y131" s="95">
        <v>138</v>
      </c>
      <c r="Z131" s="95">
        <v>138</v>
      </c>
      <c r="AA131" s="95">
        <v>138</v>
      </c>
      <c r="AB131" s="95">
        <v>138</v>
      </c>
      <c r="AC131" s="95">
        <v>138</v>
      </c>
      <c r="AD131" s="95">
        <v>187</v>
      </c>
      <c r="AE131" s="95">
        <v>201</v>
      </c>
      <c r="AF131" s="95">
        <v>221</v>
      </c>
      <c r="AG131" s="95">
        <v>221</v>
      </c>
      <c r="AH131" s="95">
        <v>217</v>
      </c>
      <c r="AI131" s="95">
        <v>184</v>
      </c>
      <c r="AJ131" s="95">
        <v>156</v>
      </c>
      <c r="AK131" s="95">
        <v>129</v>
      </c>
      <c r="AL131" s="95">
        <v>105</v>
      </c>
      <c r="AM131" s="71"/>
    </row>
    <row r="132" spans="1:39" x14ac:dyDescent="0.2">
      <c r="A132" s="1" t="s">
        <v>180</v>
      </c>
      <c r="B132" s="1" t="s">
        <v>178</v>
      </c>
      <c r="C132" s="1" t="s">
        <v>349</v>
      </c>
      <c r="D132" s="119"/>
      <c r="E132" s="98"/>
      <c r="F132" s="98"/>
      <c r="G132" s="98"/>
      <c r="H132" s="98"/>
      <c r="I132" s="98"/>
      <c r="J132" s="98"/>
      <c r="K132" s="98"/>
      <c r="L132" s="98"/>
      <c r="M132" s="98"/>
      <c r="N132" s="98"/>
      <c r="O132" s="98"/>
      <c r="P132" s="98"/>
      <c r="Q132" s="93">
        <f>Q131*$N$59/$L$59</f>
        <v>94.44575645756457</v>
      </c>
      <c r="R132" s="93">
        <f t="shared" ref="R132:AL132" si="61">R131*$N$59/$L$59</f>
        <v>248.48228782287822</v>
      </c>
      <c r="S132" s="93">
        <f t="shared" si="61"/>
        <v>248.48228782287822</v>
      </c>
      <c r="T132" s="93">
        <f t="shared" si="61"/>
        <v>210.25424354243543</v>
      </c>
      <c r="U132" s="93">
        <f t="shared" si="61"/>
        <v>155.16088560885609</v>
      </c>
      <c r="V132" s="93">
        <f t="shared" si="61"/>
        <v>138.29557195571954</v>
      </c>
      <c r="W132" s="93">
        <f t="shared" si="61"/>
        <v>85.450922509225094</v>
      </c>
      <c r="X132" s="93">
        <f t="shared" si="61"/>
        <v>138.29557195571954</v>
      </c>
      <c r="Y132" s="93">
        <f t="shared" si="61"/>
        <v>155.16088560885609</v>
      </c>
      <c r="Z132" s="93">
        <f t="shared" si="61"/>
        <v>155.16088560885609</v>
      </c>
      <c r="AA132" s="93">
        <f t="shared" si="61"/>
        <v>155.16088560885609</v>
      </c>
      <c r="AB132" s="93">
        <f t="shared" si="61"/>
        <v>155.16088560885609</v>
      </c>
      <c r="AC132" s="93">
        <f t="shared" si="61"/>
        <v>155.16088560885609</v>
      </c>
      <c r="AD132" s="93">
        <f t="shared" si="61"/>
        <v>210.25424354243543</v>
      </c>
      <c r="AE132" s="93">
        <f t="shared" si="61"/>
        <v>225.9952029520295</v>
      </c>
      <c r="AF132" s="93">
        <f t="shared" si="61"/>
        <v>248.48228782287822</v>
      </c>
      <c r="AG132" s="93">
        <f t="shared" si="61"/>
        <v>248.48228782287822</v>
      </c>
      <c r="AH132" s="93">
        <f t="shared" si="61"/>
        <v>243.98487084870845</v>
      </c>
      <c r="AI132" s="93">
        <f>AI131*$N$59/$L$59</f>
        <v>206.88118081180809</v>
      </c>
      <c r="AJ132" s="93">
        <f t="shared" si="61"/>
        <v>175.39926199261993</v>
      </c>
      <c r="AK132" s="93">
        <f t="shared" si="61"/>
        <v>145.04169741697416</v>
      </c>
      <c r="AL132" s="93">
        <f t="shared" si="61"/>
        <v>118.05719557195572</v>
      </c>
      <c r="AM132" s="71"/>
    </row>
    <row r="133" spans="1:39" x14ac:dyDescent="0.2">
      <c r="A133" s="94" t="s">
        <v>234</v>
      </c>
      <c r="B133" s="94" t="s">
        <v>178</v>
      </c>
      <c r="C133" s="94" t="s">
        <v>344</v>
      </c>
      <c r="D133" s="117"/>
      <c r="E133" s="100"/>
      <c r="F133" s="100"/>
      <c r="G133" s="100"/>
      <c r="H133" s="100"/>
      <c r="I133" s="100"/>
      <c r="J133" s="100"/>
      <c r="K133" s="100"/>
      <c r="L133" s="100"/>
      <c r="M133" s="100"/>
      <c r="N133" s="100"/>
      <c r="O133" s="100"/>
      <c r="P133" s="100"/>
      <c r="Q133" s="100"/>
      <c r="R133" s="95">
        <f>Baseline!G52</f>
        <v>0</v>
      </c>
      <c r="S133" s="95">
        <f>Baseline!H52</f>
        <v>0</v>
      </c>
      <c r="T133" s="95">
        <f>Baseline!I52</f>
        <v>0</v>
      </c>
      <c r="U133" s="95">
        <f>Baseline!J52</f>
        <v>0</v>
      </c>
      <c r="V133" s="95">
        <f>Baseline!K52</f>
        <v>0</v>
      </c>
      <c r="W133" s="95">
        <f>Baseline!L52</f>
        <v>0</v>
      </c>
      <c r="X133" s="95">
        <f>Baseline!M52</f>
        <v>0</v>
      </c>
      <c r="Y133" s="95">
        <f>Baseline!N52</f>
        <v>0</v>
      </c>
      <c r="Z133" s="95">
        <f>Baseline!O52</f>
        <v>0</v>
      </c>
      <c r="AA133" s="95">
        <f>Baseline!P52</f>
        <v>0</v>
      </c>
      <c r="AB133" s="95">
        <f>Baseline!Q52</f>
        <v>0</v>
      </c>
      <c r="AC133" s="95">
        <f>Baseline!R52</f>
        <v>0</v>
      </c>
      <c r="AD133" s="95">
        <f>Baseline!S52</f>
        <v>0</v>
      </c>
      <c r="AE133" s="95">
        <f>Baseline!T52</f>
        <v>0</v>
      </c>
      <c r="AF133" s="95">
        <f>Baseline!U52</f>
        <v>0</v>
      </c>
      <c r="AG133" s="95">
        <f>Baseline!V52</f>
        <v>0</v>
      </c>
      <c r="AH133" s="95">
        <f>Baseline!W52</f>
        <v>0</v>
      </c>
      <c r="AI133" s="95">
        <f>Baseline!X52</f>
        <v>0</v>
      </c>
      <c r="AJ133" s="95">
        <f>Baseline!Y52</f>
        <v>0</v>
      </c>
      <c r="AK133" s="95">
        <f>Baseline!Z52</f>
        <v>0</v>
      </c>
      <c r="AL133" s="95">
        <f>Baseline!AA52</f>
        <v>0</v>
      </c>
      <c r="AM133" s="71"/>
    </row>
    <row r="134" spans="1:39" x14ac:dyDescent="0.2">
      <c r="A134" s="8" t="s">
        <v>234</v>
      </c>
      <c r="B134" s="8" t="s">
        <v>178</v>
      </c>
      <c r="C134" s="8" t="s">
        <v>349</v>
      </c>
      <c r="D134" s="121"/>
      <c r="E134" s="99"/>
      <c r="F134" s="99"/>
      <c r="G134" s="99"/>
      <c r="H134" s="99"/>
      <c r="I134" s="99"/>
      <c r="J134" s="99"/>
      <c r="K134" s="99"/>
      <c r="L134" s="99"/>
      <c r="M134" s="99"/>
      <c r="N134" s="99"/>
      <c r="O134" s="99"/>
      <c r="P134" s="99"/>
      <c r="Q134" s="99"/>
      <c r="R134" s="96">
        <f>R133*$N$59/$L$59</f>
        <v>0</v>
      </c>
      <c r="S134" s="96">
        <f t="shared" ref="S134:AL134" si="62">S133*$N$59/$L$59</f>
        <v>0</v>
      </c>
      <c r="T134" s="96">
        <f t="shared" si="62"/>
        <v>0</v>
      </c>
      <c r="U134" s="96">
        <f t="shared" si="62"/>
        <v>0</v>
      </c>
      <c r="V134" s="96">
        <f t="shared" si="62"/>
        <v>0</v>
      </c>
      <c r="W134" s="96">
        <f t="shared" si="62"/>
        <v>0</v>
      </c>
      <c r="X134" s="96">
        <f t="shared" si="62"/>
        <v>0</v>
      </c>
      <c r="Y134" s="96">
        <f t="shared" si="62"/>
        <v>0</v>
      </c>
      <c r="Z134" s="96">
        <f t="shared" si="62"/>
        <v>0</v>
      </c>
      <c r="AA134" s="96">
        <f t="shared" si="62"/>
        <v>0</v>
      </c>
      <c r="AB134" s="96">
        <f t="shared" si="62"/>
        <v>0</v>
      </c>
      <c r="AC134" s="96">
        <f t="shared" si="62"/>
        <v>0</v>
      </c>
      <c r="AD134" s="96">
        <f t="shared" si="62"/>
        <v>0</v>
      </c>
      <c r="AE134" s="96">
        <f t="shared" si="62"/>
        <v>0</v>
      </c>
      <c r="AF134" s="96">
        <f t="shared" si="62"/>
        <v>0</v>
      </c>
      <c r="AG134" s="96">
        <f t="shared" si="62"/>
        <v>0</v>
      </c>
      <c r="AH134" s="96">
        <f t="shared" si="62"/>
        <v>0</v>
      </c>
      <c r="AI134" s="96">
        <f t="shared" si="62"/>
        <v>0</v>
      </c>
      <c r="AJ134" s="96">
        <f t="shared" si="62"/>
        <v>0</v>
      </c>
      <c r="AK134" s="96">
        <f t="shared" si="62"/>
        <v>0</v>
      </c>
      <c r="AL134" s="96">
        <f t="shared" si="62"/>
        <v>0</v>
      </c>
      <c r="AM134" s="71"/>
    </row>
    <row r="135" spans="1:39" x14ac:dyDescent="0.2">
      <c r="A135" s="94" t="s">
        <v>235</v>
      </c>
      <c r="B135" s="94" t="s">
        <v>178</v>
      </c>
      <c r="C135" s="94" t="s">
        <v>344</v>
      </c>
      <c r="D135" s="117"/>
      <c r="E135" s="100"/>
      <c r="F135" s="100"/>
      <c r="G135" s="100"/>
      <c r="H135" s="100"/>
      <c r="I135" s="100"/>
      <c r="J135" s="100"/>
      <c r="K135" s="100"/>
      <c r="L135" s="100"/>
      <c r="M135" s="100"/>
      <c r="N135" s="100"/>
      <c r="O135" s="100"/>
      <c r="P135" s="100"/>
      <c r="Q135" s="100"/>
      <c r="R135" s="95">
        <f>Proposed!G51</f>
        <v>138</v>
      </c>
      <c r="S135" s="95">
        <f>Proposed!H51</f>
        <v>112</v>
      </c>
      <c r="T135" s="95">
        <f>Proposed!I51</f>
        <v>91</v>
      </c>
      <c r="U135" s="95">
        <f>Proposed!J51</f>
        <v>73</v>
      </c>
      <c r="V135" s="95">
        <f>Proposed!K51</f>
        <v>0</v>
      </c>
      <c r="W135" s="95">
        <f>Proposed!L51</f>
        <v>0</v>
      </c>
      <c r="X135" s="95">
        <f>Proposed!M51</f>
        <v>0</v>
      </c>
      <c r="Y135" s="95">
        <f>Proposed!N51</f>
        <v>0</v>
      </c>
      <c r="Z135" s="95">
        <f>Proposed!O51</f>
        <v>39</v>
      </c>
      <c r="AA135" s="95">
        <f>Proposed!P51</f>
        <v>39</v>
      </c>
      <c r="AB135" s="95">
        <f>Proposed!Q51</f>
        <v>65</v>
      </c>
      <c r="AC135" s="95">
        <f>Proposed!R51</f>
        <v>65</v>
      </c>
      <c r="AD135" s="95">
        <f>Proposed!S51</f>
        <v>65</v>
      </c>
      <c r="AE135" s="95">
        <f>Proposed!T51</f>
        <v>89</v>
      </c>
      <c r="AF135" s="95">
        <f>Proposed!U51</f>
        <v>138</v>
      </c>
      <c r="AG135" s="95">
        <f>Proposed!V51</f>
        <v>221</v>
      </c>
      <c r="AH135" s="95">
        <f>Proposed!W51</f>
        <v>217</v>
      </c>
      <c r="AI135" s="95">
        <f>Proposed!X51</f>
        <v>184</v>
      </c>
      <c r="AJ135" s="95">
        <f>Proposed!Y51</f>
        <v>156</v>
      </c>
      <c r="AK135" s="95">
        <f>Proposed!Z51</f>
        <v>130</v>
      </c>
      <c r="AL135" s="95">
        <f>Proposed!AA51</f>
        <v>106</v>
      </c>
      <c r="AM135" s="71"/>
    </row>
    <row r="136" spans="1:39" x14ac:dyDescent="0.2">
      <c r="A136" s="8" t="s">
        <v>235</v>
      </c>
      <c r="B136" s="8" t="s">
        <v>178</v>
      </c>
      <c r="C136" s="8" t="s">
        <v>349</v>
      </c>
      <c r="D136" s="121"/>
      <c r="E136" s="99"/>
      <c r="F136" s="99"/>
      <c r="G136" s="99"/>
      <c r="H136" s="99"/>
      <c r="I136" s="99"/>
      <c r="J136" s="99"/>
      <c r="K136" s="99"/>
      <c r="L136" s="99"/>
      <c r="M136" s="99"/>
      <c r="N136" s="99"/>
      <c r="O136" s="99"/>
      <c r="P136" s="99"/>
      <c r="Q136" s="99"/>
      <c r="R136" s="96">
        <f>R135*$N$59/$L$59</f>
        <v>155.16088560885609</v>
      </c>
      <c r="S136" s="96">
        <f t="shared" ref="S136:AL136" si="63">S135*$N$59/$L$59</f>
        <v>125.92767527675278</v>
      </c>
      <c r="T136" s="96">
        <f t="shared" si="63"/>
        <v>102.31623616236162</v>
      </c>
      <c r="U136" s="96">
        <f t="shared" si="63"/>
        <v>82.077859778597784</v>
      </c>
      <c r="V136" s="96">
        <f t="shared" si="63"/>
        <v>0</v>
      </c>
      <c r="W136" s="96">
        <f t="shared" si="63"/>
        <v>0</v>
      </c>
      <c r="X136" s="96">
        <f t="shared" si="63"/>
        <v>0</v>
      </c>
      <c r="Y136" s="96">
        <f t="shared" si="63"/>
        <v>0</v>
      </c>
      <c r="Z136" s="96">
        <f t="shared" si="63"/>
        <v>43.849815498154982</v>
      </c>
      <c r="AA136" s="96">
        <f t="shared" si="63"/>
        <v>43.849815498154982</v>
      </c>
      <c r="AB136" s="96">
        <f t="shared" si="63"/>
        <v>73.083025830258308</v>
      </c>
      <c r="AC136" s="96">
        <f t="shared" si="63"/>
        <v>73.083025830258308</v>
      </c>
      <c r="AD136" s="96">
        <f t="shared" si="63"/>
        <v>73.083025830258308</v>
      </c>
      <c r="AE136" s="96">
        <f t="shared" si="63"/>
        <v>100.06752767527675</v>
      </c>
      <c r="AF136" s="96">
        <f t="shared" si="63"/>
        <v>155.16088560885609</v>
      </c>
      <c r="AG136" s="96">
        <f t="shared" si="63"/>
        <v>248.48228782287822</v>
      </c>
      <c r="AH136" s="96">
        <f t="shared" si="63"/>
        <v>243.98487084870845</v>
      </c>
      <c r="AI136" s="96">
        <f t="shared" si="63"/>
        <v>206.88118081180809</v>
      </c>
      <c r="AJ136" s="96">
        <f t="shared" si="63"/>
        <v>175.39926199261993</v>
      </c>
      <c r="AK136" s="96">
        <f t="shared" si="63"/>
        <v>146.16605166051662</v>
      </c>
      <c r="AL136" s="96">
        <f t="shared" si="63"/>
        <v>119.18154981549814</v>
      </c>
      <c r="AM136" s="71"/>
    </row>
    <row r="137" spans="1:39" x14ac:dyDescent="0.2">
      <c r="A137" s="94" t="s">
        <v>236</v>
      </c>
      <c r="B137" s="94" t="s">
        <v>178</v>
      </c>
      <c r="C137" s="94" t="s">
        <v>344</v>
      </c>
      <c r="D137" s="117"/>
      <c r="E137" s="100"/>
      <c r="F137" s="100"/>
      <c r="G137" s="100"/>
      <c r="H137" s="100"/>
      <c r="I137" s="100"/>
      <c r="J137" s="100"/>
      <c r="K137" s="100"/>
      <c r="L137" s="100"/>
      <c r="M137" s="100"/>
      <c r="N137" s="100"/>
      <c r="O137" s="100"/>
      <c r="P137" s="100"/>
      <c r="Q137" s="100"/>
      <c r="R137" s="95">
        <f>'Scenario 1'!G51</f>
        <v>138</v>
      </c>
      <c r="S137" s="95">
        <f>'Scenario 1'!H51</f>
        <v>112</v>
      </c>
      <c r="T137" s="95">
        <f>'Scenario 1'!I51</f>
        <v>91</v>
      </c>
      <c r="U137" s="95">
        <f>'Scenario 1'!J51</f>
        <v>112</v>
      </c>
      <c r="V137" s="95">
        <f>'Scenario 1'!K51</f>
        <v>76</v>
      </c>
      <c r="W137" s="95">
        <f>'Scenario 1'!L51</f>
        <v>76</v>
      </c>
      <c r="X137" s="95">
        <f>'Scenario 1'!M51</f>
        <v>91</v>
      </c>
      <c r="Y137" s="95">
        <f>'Scenario 1'!N51</f>
        <v>138</v>
      </c>
      <c r="Z137" s="95">
        <f>'Scenario 1'!O51</f>
        <v>138</v>
      </c>
      <c r="AA137" s="95">
        <f>'Scenario 1'!P51</f>
        <v>201</v>
      </c>
      <c r="AB137" s="95">
        <f>'Scenario 1'!Q51</f>
        <v>201</v>
      </c>
      <c r="AC137" s="95">
        <f>'Scenario 1'!R51</f>
        <v>221</v>
      </c>
      <c r="AD137" s="95">
        <f>'Scenario 1'!S51</f>
        <v>221</v>
      </c>
      <c r="AE137" s="95">
        <f>'Scenario 1'!T51</f>
        <v>221</v>
      </c>
      <c r="AF137" s="95">
        <f>'Scenario 1'!U51</f>
        <v>221</v>
      </c>
      <c r="AG137" s="95">
        <f>'Scenario 1'!V51</f>
        <v>221</v>
      </c>
      <c r="AH137" s="95">
        <f>'Scenario 1'!W51</f>
        <v>217</v>
      </c>
      <c r="AI137" s="95">
        <f>'Scenario 1'!X51</f>
        <v>185</v>
      </c>
      <c r="AJ137" s="95">
        <f>'Scenario 1'!Y51</f>
        <v>156</v>
      </c>
      <c r="AK137" s="95">
        <f>'Scenario 1'!Z51</f>
        <v>130</v>
      </c>
      <c r="AL137" s="95">
        <f>'Scenario 1'!AA51</f>
        <v>105</v>
      </c>
      <c r="AM137" s="71"/>
    </row>
    <row r="138" spans="1:39" x14ac:dyDescent="0.2">
      <c r="A138" s="8" t="s">
        <v>236</v>
      </c>
      <c r="B138" s="8" t="s">
        <v>178</v>
      </c>
      <c r="C138" s="8" t="s">
        <v>349</v>
      </c>
      <c r="D138" s="121"/>
      <c r="E138" s="99"/>
      <c r="F138" s="99"/>
      <c r="G138" s="99"/>
      <c r="H138" s="99"/>
      <c r="I138" s="99"/>
      <c r="J138" s="99"/>
      <c r="K138" s="99"/>
      <c r="L138" s="99"/>
      <c r="M138" s="99"/>
      <c r="N138" s="99"/>
      <c r="O138" s="99"/>
      <c r="P138" s="99"/>
      <c r="Q138" s="99"/>
      <c r="R138" s="96">
        <f>R137*$N$59/$L$59</f>
        <v>155.16088560885609</v>
      </c>
      <c r="S138" s="96">
        <f t="shared" ref="S138:AL138" si="64">S137*$N$59/$L$59</f>
        <v>125.92767527675278</v>
      </c>
      <c r="T138" s="96">
        <f t="shared" si="64"/>
        <v>102.31623616236162</v>
      </c>
      <c r="U138" s="96">
        <f t="shared" si="64"/>
        <v>125.92767527675278</v>
      </c>
      <c r="V138" s="96">
        <f t="shared" si="64"/>
        <v>85.450922509225094</v>
      </c>
      <c r="W138" s="96">
        <f t="shared" si="64"/>
        <v>85.450922509225094</v>
      </c>
      <c r="X138" s="96">
        <f t="shared" si="64"/>
        <v>102.31623616236162</v>
      </c>
      <c r="Y138" s="96">
        <f t="shared" si="64"/>
        <v>155.16088560885609</v>
      </c>
      <c r="Z138" s="96">
        <f t="shared" si="64"/>
        <v>155.16088560885609</v>
      </c>
      <c r="AA138" s="96">
        <f t="shared" si="64"/>
        <v>225.9952029520295</v>
      </c>
      <c r="AB138" s="96">
        <f t="shared" si="64"/>
        <v>225.9952029520295</v>
      </c>
      <c r="AC138" s="96">
        <f t="shared" si="64"/>
        <v>248.48228782287822</v>
      </c>
      <c r="AD138" s="96">
        <f t="shared" si="64"/>
        <v>248.48228782287822</v>
      </c>
      <c r="AE138" s="96">
        <f t="shared" si="64"/>
        <v>248.48228782287822</v>
      </c>
      <c r="AF138" s="96">
        <f t="shared" si="64"/>
        <v>248.48228782287822</v>
      </c>
      <c r="AG138" s="96">
        <f t="shared" si="64"/>
        <v>248.48228782287822</v>
      </c>
      <c r="AH138" s="96">
        <f t="shared" si="64"/>
        <v>243.98487084870845</v>
      </c>
      <c r="AI138" s="96">
        <f t="shared" si="64"/>
        <v>208.00553505535055</v>
      </c>
      <c r="AJ138" s="96">
        <f t="shared" si="64"/>
        <v>175.39926199261993</v>
      </c>
      <c r="AK138" s="96">
        <f t="shared" si="64"/>
        <v>146.16605166051662</v>
      </c>
      <c r="AL138" s="96">
        <f t="shared" si="64"/>
        <v>118.05719557195572</v>
      </c>
      <c r="AM138" s="71"/>
    </row>
    <row r="139" spans="1:39" x14ac:dyDescent="0.2">
      <c r="A139" s="94" t="s">
        <v>237</v>
      </c>
      <c r="B139" s="94" t="s">
        <v>178</v>
      </c>
      <c r="C139" s="94" t="s">
        <v>344</v>
      </c>
      <c r="D139" s="117"/>
      <c r="E139" s="100"/>
      <c r="F139" s="100"/>
      <c r="G139" s="100"/>
      <c r="H139" s="100"/>
      <c r="I139" s="100"/>
      <c r="J139" s="100"/>
      <c r="K139" s="100"/>
      <c r="L139" s="100"/>
      <c r="M139" s="100"/>
      <c r="N139" s="100"/>
      <c r="O139" s="100"/>
      <c r="P139" s="100"/>
      <c r="Q139" s="100"/>
      <c r="R139" s="95">
        <f>'Scenario 2'!G51</f>
        <v>220</v>
      </c>
      <c r="S139" s="95">
        <f>'Scenario 2'!H51</f>
        <v>221</v>
      </c>
      <c r="T139" s="95">
        <f>'Scenario 2'!I51</f>
        <v>138</v>
      </c>
      <c r="U139" s="95">
        <f>'Scenario 2'!J51</f>
        <v>112</v>
      </c>
      <c r="V139" s="95">
        <f>'Scenario 2'!K51</f>
        <v>91</v>
      </c>
      <c r="W139" s="95">
        <f>'Scenario 2'!L51</f>
        <v>76</v>
      </c>
      <c r="X139" s="95">
        <f>'Scenario 2'!M51</f>
        <v>138</v>
      </c>
      <c r="Y139" s="95">
        <f>'Scenario 2'!N51</f>
        <v>200</v>
      </c>
      <c r="Z139" s="95">
        <f>'Scenario 2'!O51</f>
        <v>221</v>
      </c>
      <c r="AA139" s="95">
        <f>'Scenario 2'!P51</f>
        <v>221</v>
      </c>
      <c r="AB139" s="95">
        <f>'Scenario 2'!Q51</f>
        <v>221</v>
      </c>
      <c r="AC139" s="95">
        <f>'Scenario 2'!R51</f>
        <v>221</v>
      </c>
      <c r="AD139" s="95">
        <f>'Scenario 2'!S51</f>
        <v>221</v>
      </c>
      <c r="AE139" s="95">
        <f>'Scenario 2'!T51</f>
        <v>221</v>
      </c>
      <c r="AF139" s="95">
        <f>'Scenario 2'!U51</f>
        <v>221</v>
      </c>
      <c r="AG139" s="95">
        <f>'Scenario 2'!V51</f>
        <v>221</v>
      </c>
      <c r="AH139" s="95">
        <f>'Scenario 2'!W51</f>
        <v>217</v>
      </c>
      <c r="AI139" s="95">
        <f>'Scenario 2'!X51</f>
        <v>184</v>
      </c>
      <c r="AJ139" s="95">
        <f>'Scenario 2'!Y51</f>
        <v>156</v>
      </c>
      <c r="AK139" s="95">
        <f>'Scenario 2'!Z51</f>
        <v>130</v>
      </c>
      <c r="AL139" s="95">
        <f>'Scenario 2'!AA51</f>
        <v>106</v>
      </c>
      <c r="AM139" s="71"/>
    </row>
    <row r="140" spans="1:39" x14ac:dyDescent="0.2">
      <c r="A140" s="8" t="s">
        <v>237</v>
      </c>
      <c r="B140" s="8" t="s">
        <v>178</v>
      </c>
      <c r="C140" s="8" t="s">
        <v>349</v>
      </c>
      <c r="D140" s="121"/>
      <c r="E140" s="99"/>
      <c r="F140" s="99"/>
      <c r="G140" s="99"/>
      <c r="H140" s="99"/>
      <c r="I140" s="99"/>
      <c r="J140" s="99"/>
      <c r="K140" s="99"/>
      <c r="L140" s="99"/>
      <c r="M140" s="99"/>
      <c r="N140" s="99"/>
      <c r="O140" s="99"/>
      <c r="P140" s="99"/>
      <c r="Q140" s="99"/>
      <c r="R140" s="96">
        <f>R139*$N$59/$L$59</f>
        <v>247.35793357933579</v>
      </c>
      <c r="S140" s="96">
        <f t="shared" ref="S140:AL140" si="65">S139*$N$59/$L$59</f>
        <v>248.48228782287822</v>
      </c>
      <c r="T140" s="96">
        <f t="shared" si="65"/>
        <v>155.16088560885609</v>
      </c>
      <c r="U140" s="96">
        <f t="shared" si="65"/>
        <v>125.92767527675278</v>
      </c>
      <c r="V140" s="96">
        <f t="shared" si="65"/>
        <v>102.31623616236162</v>
      </c>
      <c r="W140" s="96">
        <f t="shared" si="65"/>
        <v>85.450922509225094</v>
      </c>
      <c r="X140" s="96">
        <f t="shared" si="65"/>
        <v>155.16088560885609</v>
      </c>
      <c r="Y140" s="96">
        <f t="shared" si="65"/>
        <v>224.87084870848707</v>
      </c>
      <c r="Z140" s="96">
        <f t="shared" si="65"/>
        <v>248.48228782287822</v>
      </c>
      <c r="AA140" s="96">
        <f t="shared" si="65"/>
        <v>248.48228782287822</v>
      </c>
      <c r="AB140" s="96">
        <f t="shared" si="65"/>
        <v>248.48228782287822</v>
      </c>
      <c r="AC140" s="96">
        <f t="shared" si="65"/>
        <v>248.48228782287822</v>
      </c>
      <c r="AD140" s="96">
        <f t="shared" si="65"/>
        <v>248.48228782287822</v>
      </c>
      <c r="AE140" s="96">
        <f t="shared" si="65"/>
        <v>248.48228782287822</v>
      </c>
      <c r="AF140" s="96">
        <f t="shared" si="65"/>
        <v>248.48228782287822</v>
      </c>
      <c r="AG140" s="96">
        <f t="shared" si="65"/>
        <v>248.48228782287822</v>
      </c>
      <c r="AH140" s="96">
        <f t="shared" si="65"/>
        <v>243.98487084870845</v>
      </c>
      <c r="AI140" s="96">
        <f t="shared" si="65"/>
        <v>206.88118081180809</v>
      </c>
      <c r="AJ140" s="96">
        <f t="shared" si="65"/>
        <v>175.39926199261993</v>
      </c>
      <c r="AK140" s="96">
        <f t="shared" si="65"/>
        <v>146.16605166051662</v>
      </c>
      <c r="AL140" s="96">
        <f t="shared" si="65"/>
        <v>119.18154981549814</v>
      </c>
      <c r="AM140" s="71"/>
    </row>
    <row r="141" spans="1:39" x14ac:dyDescent="0.2">
      <c r="A141" s="94" t="s">
        <v>238</v>
      </c>
      <c r="B141" s="94" t="s">
        <v>178</v>
      </c>
      <c r="C141" s="94" t="s">
        <v>344</v>
      </c>
      <c r="D141" s="117"/>
      <c r="E141" s="100"/>
      <c r="F141" s="100"/>
      <c r="G141" s="100"/>
      <c r="H141" s="100"/>
      <c r="I141" s="100"/>
      <c r="J141" s="100"/>
      <c r="K141" s="100"/>
      <c r="L141" s="100"/>
      <c r="M141" s="100"/>
      <c r="N141" s="100"/>
      <c r="O141" s="100"/>
      <c r="P141" s="100"/>
      <c r="Q141" s="100"/>
      <c r="R141" s="95">
        <f>'Scenario 3'!G51</f>
        <v>220</v>
      </c>
      <c r="S141" s="95">
        <f>'Scenario 3'!H51</f>
        <v>221</v>
      </c>
      <c r="T141" s="95">
        <f>'Scenario 3'!I51</f>
        <v>221</v>
      </c>
      <c r="U141" s="95">
        <f>'Scenario 3'!J51</f>
        <v>221</v>
      </c>
      <c r="V141" s="95">
        <f>'Scenario 3'!K51</f>
        <v>221</v>
      </c>
      <c r="W141" s="95">
        <f>'Scenario 3'!L51</f>
        <v>138</v>
      </c>
      <c r="X141" s="95">
        <f>'Scenario 3'!M51</f>
        <v>221</v>
      </c>
      <c r="Y141" s="95">
        <f>'Scenario 3'!N51</f>
        <v>221</v>
      </c>
      <c r="Z141" s="95">
        <f>'Scenario 3'!O51</f>
        <v>221</v>
      </c>
      <c r="AA141" s="95">
        <f>'Scenario 3'!P51</f>
        <v>221</v>
      </c>
      <c r="AB141" s="95">
        <f>'Scenario 3'!Q51</f>
        <v>221</v>
      </c>
      <c r="AC141" s="95">
        <f>'Scenario 3'!R51</f>
        <v>221</v>
      </c>
      <c r="AD141" s="95">
        <f>'Scenario 3'!S51</f>
        <v>221</v>
      </c>
      <c r="AE141" s="95">
        <f>'Scenario 3'!T51</f>
        <v>221</v>
      </c>
      <c r="AF141" s="95">
        <f>'Scenario 3'!U51</f>
        <v>221</v>
      </c>
      <c r="AG141" s="95">
        <f>'Scenario 3'!V51</f>
        <v>221</v>
      </c>
      <c r="AH141" s="95">
        <f>'Scenario 3'!W51</f>
        <v>217</v>
      </c>
      <c r="AI141" s="95">
        <f>'Scenario 3'!X51</f>
        <v>184</v>
      </c>
      <c r="AJ141" s="95">
        <f>'Scenario 3'!Y51</f>
        <v>156</v>
      </c>
      <c r="AK141" s="95">
        <f>'Scenario 3'!Z51</f>
        <v>130</v>
      </c>
      <c r="AL141" s="95">
        <f>'Scenario 3'!AA51</f>
        <v>106</v>
      </c>
      <c r="AM141" s="71"/>
    </row>
    <row r="142" spans="1:39" x14ac:dyDescent="0.2">
      <c r="A142" s="8" t="s">
        <v>238</v>
      </c>
      <c r="B142" s="8" t="s">
        <v>178</v>
      </c>
      <c r="C142" s="8" t="s">
        <v>349</v>
      </c>
      <c r="D142" s="121"/>
      <c r="E142" s="99"/>
      <c r="F142" s="99"/>
      <c r="G142" s="99"/>
      <c r="H142" s="99"/>
      <c r="I142" s="99"/>
      <c r="J142" s="99"/>
      <c r="K142" s="99"/>
      <c r="L142" s="99"/>
      <c r="M142" s="99"/>
      <c r="N142" s="99"/>
      <c r="O142" s="99"/>
      <c r="P142" s="99"/>
      <c r="Q142" s="99"/>
      <c r="R142" s="96">
        <f>R141*$N$59/$L$59</f>
        <v>247.35793357933579</v>
      </c>
      <c r="S142" s="96">
        <f t="shared" ref="S142:AL142" si="66">S141*$N$59/$L$59</f>
        <v>248.48228782287822</v>
      </c>
      <c r="T142" s="96">
        <f t="shared" si="66"/>
        <v>248.48228782287822</v>
      </c>
      <c r="U142" s="96">
        <f t="shared" si="66"/>
        <v>248.48228782287822</v>
      </c>
      <c r="V142" s="96">
        <f t="shared" si="66"/>
        <v>248.48228782287822</v>
      </c>
      <c r="W142" s="96">
        <f t="shared" si="66"/>
        <v>155.16088560885609</v>
      </c>
      <c r="X142" s="96">
        <f t="shared" si="66"/>
        <v>248.48228782287822</v>
      </c>
      <c r="Y142" s="96">
        <f t="shared" si="66"/>
        <v>248.48228782287822</v>
      </c>
      <c r="Z142" s="96">
        <f t="shared" si="66"/>
        <v>248.48228782287822</v>
      </c>
      <c r="AA142" s="96">
        <f t="shared" si="66"/>
        <v>248.48228782287822</v>
      </c>
      <c r="AB142" s="96">
        <f t="shared" si="66"/>
        <v>248.48228782287822</v>
      </c>
      <c r="AC142" s="96">
        <f t="shared" si="66"/>
        <v>248.48228782287822</v>
      </c>
      <c r="AD142" s="96">
        <f t="shared" si="66"/>
        <v>248.48228782287822</v>
      </c>
      <c r="AE142" s="96">
        <f t="shared" si="66"/>
        <v>248.48228782287822</v>
      </c>
      <c r="AF142" s="96">
        <f t="shared" si="66"/>
        <v>248.48228782287822</v>
      </c>
      <c r="AG142" s="96">
        <f t="shared" si="66"/>
        <v>248.48228782287822</v>
      </c>
      <c r="AH142" s="96">
        <f t="shared" si="66"/>
        <v>243.98487084870845</v>
      </c>
      <c r="AI142" s="96">
        <f t="shared" si="66"/>
        <v>206.88118081180809</v>
      </c>
      <c r="AJ142" s="96">
        <f t="shared" si="66"/>
        <v>175.39926199261993</v>
      </c>
      <c r="AK142" s="96">
        <f t="shared" si="66"/>
        <v>146.16605166051662</v>
      </c>
      <c r="AL142" s="96">
        <f t="shared" si="66"/>
        <v>119.18154981549814</v>
      </c>
      <c r="AM142" s="71"/>
    </row>
    <row r="143" spans="1:39" x14ac:dyDescent="0.2">
      <c r="A143" s="94" t="s">
        <v>239</v>
      </c>
      <c r="B143" s="94" t="s">
        <v>178</v>
      </c>
      <c r="C143" s="94" t="s">
        <v>344</v>
      </c>
      <c r="D143" s="117"/>
      <c r="E143" s="117"/>
      <c r="F143" s="117"/>
      <c r="G143" s="117"/>
      <c r="H143" s="117"/>
      <c r="I143" s="117"/>
      <c r="J143" s="117"/>
      <c r="K143" s="117"/>
      <c r="L143" s="117"/>
      <c r="M143" s="117"/>
      <c r="N143" s="117"/>
      <c r="O143" s="100"/>
      <c r="P143" s="100"/>
      <c r="Q143" s="100"/>
      <c r="R143" s="95">
        <f>'Scenario 4'!G51</f>
        <v>220</v>
      </c>
      <c r="S143" s="95">
        <f>'Scenario 4'!H51</f>
        <v>221</v>
      </c>
      <c r="T143" s="95">
        <f>'Scenario 4'!I51</f>
        <v>221</v>
      </c>
      <c r="U143" s="95">
        <f>'Scenario 4'!J51</f>
        <v>112</v>
      </c>
      <c r="V143" s="95">
        <f>'Scenario 4'!K51</f>
        <v>65</v>
      </c>
      <c r="W143" s="95">
        <f>'Scenario 4'!L51</f>
        <v>0</v>
      </c>
      <c r="X143" s="95">
        <f>'Scenario 4'!M51</f>
        <v>65</v>
      </c>
      <c r="Y143" s="95">
        <f>'Scenario 4'!N51</f>
        <v>65</v>
      </c>
      <c r="Z143" s="95">
        <f>'Scenario 4'!O51</f>
        <v>65</v>
      </c>
      <c r="AA143" s="95">
        <f>'Scenario 4'!P51</f>
        <v>85</v>
      </c>
      <c r="AB143" s="95">
        <f>'Scenario 4'!Q51</f>
        <v>85</v>
      </c>
      <c r="AC143" s="95">
        <f>'Scenario 4'!R51</f>
        <v>138</v>
      </c>
      <c r="AD143" s="95">
        <f>'Scenario 4'!S51</f>
        <v>138</v>
      </c>
      <c r="AE143" s="95">
        <f>'Scenario 4'!T51</f>
        <v>201</v>
      </c>
      <c r="AF143" s="95">
        <f>'Scenario 4'!U51</f>
        <v>221</v>
      </c>
      <c r="AG143" s="95">
        <f>'Scenario 4'!V51</f>
        <v>221</v>
      </c>
      <c r="AH143" s="95">
        <f>'Scenario 4'!W51</f>
        <v>217</v>
      </c>
      <c r="AI143" s="95">
        <f>'Scenario 4'!X51</f>
        <v>185</v>
      </c>
      <c r="AJ143" s="95">
        <f>'Scenario 4'!Y51</f>
        <v>156</v>
      </c>
      <c r="AK143" s="95">
        <f>'Scenario 4'!Z51</f>
        <v>130</v>
      </c>
      <c r="AL143" s="95">
        <f>'Scenario 4'!AA51</f>
        <v>105</v>
      </c>
    </row>
    <row r="144" spans="1:39" x14ac:dyDescent="0.2">
      <c r="A144" s="8" t="s">
        <v>239</v>
      </c>
      <c r="B144" s="8" t="s">
        <v>178</v>
      </c>
      <c r="C144" s="8" t="s">
        <v>349</v>
      </c>
      <c r="D144" s="121"/>
      <c r="E144" s="121"/>
      <c r="F144" s="121"/>
      <c r="G144" s="121"/>
      <c r="H144" s="121"/>
      <c r="I144" s="121"/>
      <c r="J144" s="121"/>
      <c r="K144" s="121"/>
      <c r="L144" s="121"/>
      <c r="M144" s="121"/>
      <c r="N144" s="121"/>
      <c r="O144" s="99"/>
      <c r="P144" s="99"/>
      <c r="Q144" s="99"/>
      <c r="R144" s="96">
        <f>R143*$N$59/$L$59</f>
        <v>247.35793357933579</v>
      </c>
      <c r="S144" s="96">
        <f t="shared" ref="S144:AL144" si="67">S143*$N$59/$L$59</f>
        <v>248.48228782287822</v>
      </c>
      <c r="T144" s="96">
        <f t="shared" si="67"/>
        <v>248.48228782287822</v>
      </c>
      <c r="U144" s="96">
        <f t="shared" si="67"/>
        <v>125.92767527675278</v>
      </c>
      <c r="V144" s="96">
        <f t="shared" si="67"/>
        <v>73.083025830258308</v>
      </c>
      <c r="W144" s="96">
        <f t="shared" si="67"/>
        <v>0</v>
      </c>
      <c r="X144" s="96">
        <f t="shared" si="67"/>
        <v>73.083025830258308</v>
      </c>
      <c r="Y144" s="96">
        <f t="shared" si="67"/>
        <v>73.083025830258308</v>
      </c>
      <c r="Z144" s="96">
        <f t="shared" si="67"/>
        <v>73.083025830258308</v>
      </c>
      <c r="AA144" s="96">
        <f t="shared" si="67"/>
        <v>95.570110701107012</v>
      </c>
      <c r="AB144" s="96">
        <f t="shared" si="67"/>
        <v>95.570110701107012</v>
      </c>
      <c r="AC144" s="96">
        <f t="shared" si="67"/>
        <v>155.16088560885609</v>
      </c>
      <c r="AD144" s="96">
        <f t="shared" si="67"/>
        <v>155.16088560885609</v>
      </c>
      <c r="AE144" s="96">
        <f t="shared" si="67"/>
        <v>225.9952029520295</v>
      </c>
      <c r="AF144" s="96">
        <f t="shared" si="67"/>
        <v>248.48228782287822</v>
      </c>
      <c r="AG144" s="96">
        <f t="shared" si="67"/>
        <v>248.48228782287822</v>
      </c>
      <c r="AH144" s="96">
        <f t="shared" si="67"/>
        <v>243.98487084870845</v>
      </c>
      <c r="AI144" s="96">
        <f t="shared" si="67"/>
        <v>208.00553505535055</v>
      </c>
      <c r="AJ144" s="96">
        <f t="shared" si="67"/>
        <v>175.39926199261993</v>
      </c>
      <c r="AK144" s="96">
        <f t="shared" si="67"/>
        <v>146.16605166051662</v>
      </c>
      <c r="AL144" s="96">
        <f t="shared" si="67"/>
        <v>118.05719557195572</v>
      </c>
    </row>
    <row r="146" spans="1:38" x14ac:dyDescent="0.2">
      <c r="A146" s="2" t="s">
        <v>351</v>
      </c>
      <c r="B146" s="3" t="s">
        <v>58</v>
      </c>
      <c r="C146" s="3" t="s">
        <v>374</v>
      </c>
      <c r="D146" s="3">
        <v>2011</v>
      </c>
      <c r="E146" s="3">
        <f>D146+1</f>
        <v>2012</v>
      </c>
      <c r="F146" s="3">
        <f t="shared" ref="F146:AK146" si="68">E146+1</f>
        <v>2013</v>
      </c>
      <c r="G146" s="3">
        <f t="shared" si="68"/>
        <v>2014</v>
      </c>
      <c r="H146" s="3">
        <f t="shared" si="68"/>
        <v>2015</v>
      </c>
      <c r="I146" s="3">
        <f t="shared" si="68"/>
        <v>2016</v>
      </c>
      <c r="J146" s="3">
        <f t="shared" si="68"/>
        <v>2017</v>
      </c>
      <c r="K146" s="3">
        <f t="shared" si="68"/>
        <v>2018</v>
      </c>
      <c r="L146" s="3">
        <f t="shared" si="68"/>
        <v>2019</v>
      </c>
      <c r="M146" s="3">
        <f t="shared" si="68"/>
        <v>2020</v>
      </c>
      <c r="N146" s="3">
        <f t="shared" si="68"/>
        <v>2021</v>
      </c>
      <c r="O146" s="3">
        <f t="shared" si="68"/>
        <v>2022</v>
      </c>
      <c r="P146" s="3">
        <f t="shared" si="68"/>
        <v>2023</v>
      </c>
      <c r="Q146" s="3">
        <f t="shared" si="68"/>
        <v>2024</v>
      </c>
      <c r="R146" s="3">
        <f t="shared" si="68"/>
        <v>2025</v>
      </c>
      <c r="S146" s="3">
        <f t="shared" si="68"/>
        <v>2026</v>
      </c>
      <c r="T146" s="3">
        <f t="shared" si="68"/>
        <v>2027</v>
      </c>
      <c r="U146" s="3">
        <f t="shared" si="68"/>
        <v>2028</v>
      </c>
      <c r="V146" s="3">
        <f t="shared" si="68"/>
        <v>2029</v>
      </c>
      <c r="W146" s="3">
        <f t="shared" si="68"/>
        <v>2030</v>
      </c>
      <c r="X146" s="3">
        <f t="shared" si="68"/>
        <v>2031</v>
      </c>
      <c r="Y146" s="3">
        <f t="shared" si="68"/>
        <v>2032</v>
      </c>
      <c r="Z146" s="3">
        <f t="shared" si="68"/>
        <v>2033</v>
      </c>
      <c r="AA146" s="3">
        <f t="shared" si="68"/>
        <v>2034</v>
      </c>
      <c r="AB146" s="3">
        <f t="shared" si="68"/>
        <v>2035</v>
      </c>
      <c r="AC146" s="3">
        <f t="shared" si="68"/>
        <v>2036</v>
      </c>
      <c r="AD146" s="3">
        <f t="shared" si="68"/>
        <v>2037</v>
      </c>
      <c r="AE146" s="3">
        <f t="shared" si="68"/>
        <v>2038</v>
      </c>
      <c r="AF146" s="3">
        <f t="shared" si="68"/>
        <v>2039</v>
      </c>
      <c r="AG146" s="3">
        <f t="shared" si="68"/>
        <v>2040</v>
      </c>
      <c r="AH146" s="3">
        <f t="shared" si="68"/>
        <v>2041</v>
      </c>
      <c r="AI146" s="3">
        <f t="shared" si="68"/>
        <v>2042</v>
      </c>
      <c r="AJ146" s="3">
        <f t="shared" si="68"/>
        <v>2043</v>
      </c>
      <c r="AK146" s="3">
        <f t="shared" si="68"/>
        <v>2044</v>
      </c>
      <c r="AL146" s="3">
        <f>AK146+1</f>
        <v>2045</v>
      </c>
    </row>
    <row r="147" spans="1:38" x14ac:dyDescent="0.2">
      <c r="A147" s="94" t="s">
        <v>162</v>
      </c>
      <c r="B147" s="94" t="s">
        <v>176</v>
      </c>
      <c r="C147" s="94" t="s">
        <v>349</v>
      </c>
      <c r="D147" s="117"/>
      <c r="E147" s="117"/>
      <c r="F147" s="117"/>
      <c r="G147" s="117"/>
      <c r="H147" s="117"/>
      <c r="I147" s="117"/>
      <c r="J147" s="117"/>
      <c r="K147" s="117"/>
      <c r="L147" s="117"/>
      <c r="M147" s="117"/>
      <c r="N147" s="117"/>
      <c r="O147" s="117"/>
      <c r="P147" s="117"/>
      <c r="Q147" s="117"/>
      <c r="R147" s="118">
        <f t="shared" ref="R147:AL147" si="69">$B$165*$B$166*R$122*R126/(10^6)</f>
        <v>0.65457592344000015</v>
      </c>
      <c r="S147" s="118">
        <f t="shared" si="69"/>
        <v>0.69385047884639994</v>
      </c>
      <c r="T147" s="118">
        <f t="shared" si="69"/>
        <v>0.73312503425279985</v>
      </c>
      <c r="U147" s="118">
        <f t="shared" si="69"/>
        <v>0.77239958965919997</v>
      </c>
      <c r="V147" s="118">
        <f t="shared" si="69"/>
        <v>0.81167414506559987</v>
      </c>
      <c r="W147" s="118">
        <f t="shared" si="69"/>
        <v>0.85094870047199966</v>
      </c>
      <c r="X147" s="118">
        <f t="shared" si="69"/>
        <v>0.97259072624459986</v>
      </c>
      <c r="Y147" s="118">
        <f t="shared" si="69"/>
        <v>1.0942327520171999</v>
      </c>
      <c r="Z147" s="118">
        <f t="shared" si="69"/>
        <v>1.2158747777897998</v>
      </c>
      <c r="AA147" s="118">
        <f t="shared" si="69"/>
        <v>1.3377895435305001</v>
      </c>
      <c r="AB147" s="118">
        <f t="shared" si="69"/>
        <v>1.4594315693030997</v>
      </c>
      <c r="AC147" s="118">
        <f t="shared" si="69"/>
        <v>1.5810735950756998</v>
      </c>
      <c r="AD147" s="118">
        <f t="shared" si="69"/>
        <v>1.7027156208482999</v>
      </c>
      <c r="AE147" s="118">
        <f t="shared" si="69"/>
        <v>1.8243576466208999</v>
      </c>
      <c r="AF147" s="118">
        <f t="shared" si="69"/>
        <v>1.9462724123616</v>
      </c>
      <c r="AG147" s="118">
        <f t="shared" si="69"/>
        <v>2.0679144381341996</v>
      </c>
      <c r="AH147" s="118">
        <f t="shared" si="69"/>
        <v>2.1489182086598997</v>
      </c>
      <c r="AI147" s="118">
        <f t="shared" si="69"/>
        <v>2.2301947191536997</v>
      </c>
      <c r="AJ147" s="118">
        <f t="shared" si="69"/>
        <v>2.3111984896794002</v>
      </c>
      <c r="AK147" s="118">
        <f t="shared" si="69"/>
        <v>2.3924750001731998</v>
      </c>
      <c r="AL147" s="118">
        <f t="shared" si="69"/>
        <v>2.4734787706988999</v>
      </c>
    </row>
    <row r="148" spans="1:38" x14ac:dyDescent="0.2">
      <c r="A148" s="1" t="s">
        <v>172</v>
      </c>
      <c r="B148" s="1" t="s">
        <v>176</v>
      </c>
      <c r="C148" s="1" t="s">
        <v>349</v>
      </c>
      <c r="D148" s="119"/>
      <c r="E148" s="119"/>
      <c r="F148" s="119"/>
      <c r="G148" s="119"/>
      <c r="H148" s="119"/>
      <c r="I148" s="119"/>
      <c r="J148" s="119"/>
      <c r="K148" s="119"/>
      <c r="L148" s="119"/>
      <c r="M148" s="119"/>
      <c r="N148" s="119"/>
      <c r="O148" s="119"/>
      <c r="P148" s="119"/>
      <c r="Q148" s="119"/>
      <c r="R148" s="120">
        <f t="shared" ref="R148:AL148" si="70">$B$165*$B$166*R$122*R127/(10^6)</f>
        <v>0.5163696000000001</v>
      </c>
      <c r="S148" s="120">
        <f t="shared" si="70"/>
        <v>0.54735177599999996</v>
      </c>
      <c r="T148" s="120">
        <f t="shared" si="70"/>
        <v>0.57833395199999982</v>
      </c>
      <c r="U148" s="120">
        <f t="shared" si="70"/>
        <v>0.6093161279999999</v>
      </c>
      <c r="V148" s="120">
        <f t="shared" si="70"/>
        <v>0.64029830399999976</v>
      </c>
      <c r="W148" s="120">
        <f t="shared" si="70"/>
        <v>0.67128047999999974</v>
      </c>
      <c r="X148" s="120">
        <f t="shared" si="70"/>
        <v>0.76723916399999992</v>
      </c>
      <c r="Y148" s="120">
        <f t="shared" si="70"/>
        <v>0.86319784799999999</v>
      </c>
      <c r="Z148" s="120">
        <f t="shared" si="70"/>
        <v>0.95915653199999973</v>
      </c>
      <c r="AA148" s="120">
        <f t="shared" si="70"/>
        <v>1.0553303700000001</v>
      </c>
      <c r="AB148" s="120">
        <f t="shared" si="70"/>
        <v>1.1512890539999998</v>
      </c>
      <c r="AC148" s="120">
        <f t="shared" si="70"/>
        <v>1.247247738</v>
      </c>
      <c r="AD148" s="120">
        <f t="shared" si="70"/>
        <v>1.343206422</v>
      </c>
      <c r="AE148" s="120">
        <f t="shared" si="70"/>
        <v>1.4391651059999999</v>
      </c>
      <c r="AF148" s="120">
        <f t="shared" si="70"/>
        <v>1.5353389439999998</v>
      </c>
      <c r="AG148" s="120">
        <f t="shared" si="70"/>
        <v>1.6312976279999998</v>
      </c>
      <c r="AH148" s="120">
        <f t="shared" si="70"/>
        <v>1.6951983659999998</v>
      </c>
      <c r="AI148" s="120">
        <f t="shared" si="70"/>
        <v>1.7593142579999999</v>
      </c>
      <c r="AJ148" s="120">
        <f t="shared" si="70"/>
        <v>1.8232149960000004</v>
      </c>
      <c r="AK148" s="120">
        <f t="shared" si="70"/>
        <v>1.8873308879999999</v>
      </c>
      <c r="AL148" s="120">
        <f t="shared" si="70"/>
        <v>1.951231626</v>
      </c>
    </row>
    <row r="149" spans="1:38" x14ac:dyDescent="0.2">
      <c r="A149" s="1" t="s">
        <v>173</v>
      </c>
      <c r="B149" s="1" t="s">
        <v>176</v>
      </c>
      <c r="C149" s="1" t="s">
        <v>349</v>
      </c>
      <c r="D149" s="119"/>
      <c r="E149" s="119"/>
      <c r="F149" s="119"/>
      <c r="G149" s="119"/>
      <c r="H149" s="119"/>
      <c r="I149" s="119"/>
      <c r="J149" s="119"/>
      <c r="K149" s="119"/>
      <c r="L149" s="119"/>
      <c r="M149" s="119"/>
      <c r="N149" s="119"/>
      <c r="O149" s="119"/>
      <c r="P149" s="119"/>
      <c r="Q149" s="119"/>
      <c r="R149" s="120">
        <f t="shared" ref="R149:AL149" si="71">$B$165*$B$166*R$122*R128/(10^6)</f>
        <v>0.38727720000000004</v>
      </c>
      <c r="S149" s="120">
        <f t="shared" si="71"/>
        <v>0.41051383199999997</v>
      </c>
      <c r="T149" s="120">
        <f t="shared" si="71"/>
        <v>0.43375046399999995</v>
      </c>
      <c r="U149" s="120">
        <f t="shared" si="71"/>
        <v>0.45698709599999998</v>
      </c>
      <c r="V149" s="120">
        <f t="shared" si="71"/>
        <v>0.48022372799999991</v>
      </c>
      <c r="W149" s="120">
        <f t="shared" si="71"/>
        <v>0.50346035999999983</v>
      </c>
      <c r="X149" s="120">
        <f t="shared" si="71"/>
        <v>0.57542937299999986</v>
      </c>
      <c r="Y149" s="120">
        <f t="shared" si="71"/>
        <v>0.64739838599999999</v>
      </c>
      <c r="Z149" s="120">
        <f t="shared" si="71"/>
        <v>0.71936739899999991</v>
      </c>
      <c r="AA149" s="120">
        <f t="shared" si="71"/>
        <v>0.79149777750000005</v>
      </c>
      <c r="AB149" s="120">
        <f t="shared" si="71"/>
        <v>0.86346679049999986</v>
      </c>
      <c r="AC149" s="120">
        <f t="shared" si="71"/>
        <v>0.93543580349999988</v>
      </c>
      <c r="AD149" s="120">
        <f t="shared" si="71"/>
        <v>1.0074048165</v>
      </c>
      <c r="AE149" s="120">
        <f t="shared" si="71"/>
        <v>1.0793738294999997</v>
      </c>
      <c r="AF149" s="120">
        <f t="shared" si="71"/>
        <v>1.151504208</v>
      </c>
      <c r="AG149" s="120">
        <f t="shared" si="71"/>
        <v>1.2234732209999997</v>
      </c>
      <c r="AH149" s="120">
        <f t="shared" si="71"/>
        <v>1.2713987744999997</v>
      </c>
      <c r="AI149" s="120">
        <f t="shared" si="71"/>
        <v>1.3194856935000001</v>
      </c>
      <c r="AJ149" s="120">
        <f t="shared" si="71"/>
        <v>1.3674112470000002</v>
      </c>
      <c r="AK149" s="120">
        <f t="shared" si="71"/>
        <v>1.4154981659999999</v>
      </c>
      <c r="AL149" s="120">
        <f t="shared" si="71"/>
        <v>1.4634237194999999</v>
      </c>
    </row>
    <row r="150" spans="1:38" x14ac:dyDescent="0.2">
      <c r="A150" s="1" t="s">
        <v>174</v>
      </c>
      <c r="B150" s="1" t="s">
        <v>176</v>
      </c>
      <c r="C150" s="1" t="s">
        <v>349</v>
      </c>
      <c r="D150" s="119"/>
      <c r="E150" s="119"/>
      <c r="F150" s="119"/>
      <c r="G150" s="119"/>
      <c r="H150" s="119"/>
      <c r="I150" s="119"/>
      <c r="J150" s="119"/>
      <c r="K150" s="119"/>
      <c r="L150" s="119"/>
      <c r="M150" s="119"/>
      <c r="N150" s="119"/>
      <c r="O150" s="119"/>
      <c r="P150" s="119"/>
      <c r="Q150" s="119"/>
      <c r="R150" s="120">
        <f t="shared" ref="R150:AL150" si="72">$B$165*$B$166*R$122*R129/(10^6)</f>
        <v>0.25818480000000005</v>
      </c>
      <c r="S150" s="120">
        <f t="shared" si="72"/>
        <v>0.27367588799999998</v>
      </c>
      <c r="T150" s="120">
        <f t="shared" si="72"/>
        <v>0.28916697599999991</v>
      </c>
      <c r="U150" s="120">
        <f t="shared" si="72"/>
        <v>0.30465806399999995</v>
      </c>
      <c r="V150" s="120">
        <f t="shared" si="72"/>
        <v>0.32014915199999988</v>
      </c>
      <c r="W150" s="120">
        <f t="shared" si="72"/>
        <v>0.33564023999999987</v>
      </c>
      <c r="X150" s="120">
        <f t="shared" si="72"/>
        <v>0.38361958199999996</v>
      </c>
      <c r="Y150" s="120">
        <f t="shared" si="72"/>
        <v>0.43159892399999999</v>
      </c>
      <c r="Z150" s="120">
        <f t="shared" si="72"/>
        <v>0.47957826599999986</v>
      </c>
      <c r="AA150" s="120">
        <f t="shared" si="72"/>
        <v>0.52766518500000004</v>
      </c>
      <c r="AB150" s="120">
        <f t="shared" si="72"/>
        <v>0.57564452699999991</v>
      </c>
      <c r="AC150" s="120">
        <f t="shared" si="72"/>
        <v>0.623623869</v>
      </c>
      <c r="AD150" s="120">
        <f t="shared" si="72"/>
        <v>0.67160321099999998</v>
      </c>
      <c r="AE150" s="120">
        <f t="shared" si="72"/>
        <v>0.71958255299999996</v>
      </c>
      <c r="AF150" s="120">
        <f t="shared" si="72"/>
        <v>0.76766947199999991</v>
      </c>
      <c r="AG150" s="120">
        <f t="shared" si="72"/>
        <v>0.81564881399999989</v>
      </c>
      <c r="AH150" s="120">
        <f t="shared" si="72"/>
        <v>0.84759918299999992</v>
      </c>
      <c r="AI150" s="120">
        <f t="shared" si="72"/>
        <v>0.87965712899999993</v>
      </c>
      <c r="AJ150" s="120">
        <f t="shared" si="72"/>
        <v>0.91160749800000018</v>
      </c>
      <c r="AK150" s="120">
        <f t="shared" si="72"/>
        <v>0.94366544399999996</v>
      </c>
      <c r="AL150" s="120">
        <f t="shared" si="72"/>
        <v>0.975615813</v>
      </c>
    </row>
    <row r="151" spans="1:38" x14ac:dyDescent="0.2">
      <c r="A151" s="8" t="s">
        <v>175</v>
      </c>
      <c r="B151" s="8" t="s">
        <v>176</v>
      </c>
      <c r="C151" s="8" t="s">
        <v>349</v>
      </c>
      <c r="D151" s="121"/>
      <c r="E151" s="138"/>
      <c r="F151" s="138"/>
      <c r="G151" s="138"/>
      <c r="H151" s="138"/>
      <c r="I151" s="138"/>
      <c r="J151" s="138"/>
      <c r="K151" s="138"/>
      <c r="L151" s="138"/>
      <c r="M151" s="138"/>
      <c r="N151" s="121"/>
      <c r="O151" s="121"/>
      <c r="P151" s="121"/>
      <c r="Q151" s="121"/>
      <c r="R151" s="120">
        <f t="shared" ref="R151:AL151" si="73">$B$165*$B$166*R$122*R130/(10^6)</f>
        <v>0.12909240000000002</v>
      </c>
      <c r="S151" s="120">
        <f t="shared" si="73"/>
        <v>0.13683794399999999</v>
      </c>
      <c r="T151" s="120">
        <f t="shared" si="73"/>
        <v>0.14458348799999995</v>
      </c>
      <c r="U151" s="120">
        <f t="shared" si="73"/>
        <v>0.15232903199999998</v>
      </c>
      <c r="V151" s="120">
        <f t="shared" si="73"/>
        <v>0.16007457599999994</v>
      </c>
      <c r="W151" s="120">
        <f t="shared" si="73"/>
        <v>0.16782011999999993</v>
      </c>
      <c r="X151" s="120">
        <f t="shared" si="73"/>
        <v>0.19180979099999998</v>
      </c>
      <c r="Y151" s="120">
        <f t="shared" si="73"/>
        <v>0.215799462</v>
      </c>
      <c r="Z151" s="120">
        <f t="shared" si="73"/>
        <v>0.23978913299999993</v>
      </c>
      <c r="AA151" s="120">
        <f t="shared" si="73"/>
        <v>0.26383259250000002</v>
      </c>
      <c r="AB151" s="120">
        <f t="shared" si="73"/>
        <v>0.28782226349999995</v>
      </c>
      <c r="AC151" s="120">
        <f t="shared" si="73"/>
        <v>0.3118119345</v>
      </c>
      <c r="AD151" s="120">
        <f t="shared" si="73"/>
        <v>0.33580160549999999</v>
      </c>
      <c r="AE151" s="120">
        <f t="shared" si="73"/>
        <v>0.35979127649999998</v>
      </c>
      <c r="AF151" s="120">
        <f t="shared" si="73"/>
        <v>0.38383473599999995</v>
      </c>
      <c r="AG151" s="120">
        <f t="shared" si="73"/>
        <v>0.40782440699999994</v>
      </c>
      <c r="AH151" s="120">
        <f t="shared" si="73"/>
        <v>0.42379959149999996</v>
      </c>
      <c r="AI151" s="120">
        <f t="shared" si="73"/>
        <v>0.43982856449999996</v>
      </c>
      <c r="AJ151" s="120">
        <f t="shared" si="73"/>
        <v>0.45580374900000009</v>
      </c>
      <c r="AK151" s="120">
        <f t="shared" si="73"/>
        <v>0.47183272199999998</v>
      </c>
      <c r="AL151" s="120">
        <f t="shared" si="73"/>
        <v>0.4878079065</v>
      </c>
    </row>
    <row r="152" spans="1:38" x14ac:dyDescent="0.2">
      <c r="A152" s="94" t="s">
        <v>180</v>
      </c>
      <c r="B152" s="94" t="s">
        <v>176</v>
      </c>
      <c r="C152" s="94" t="s">
        <v>349</v>
      </c>
      <c r="D152" s="117"/>
      <c r="E152" s="117"/>
      <c r="F152" s="117"/>
      <c r="G152" s="117"/>
      <c r="H152" s="117"/>
      <c r="I152" s="117"/>
      <c r="J152" s="117"/>
      <c r="K152" s="117"/>
      <c r="L152" s="117"/>
      <c r="M152" s="117"/>
      <c r="N152" s="117"/>
      <c r="O152" s="117"/>
      <c r="P152" s="117"/>
      <c r="Q152" s="117"/>
      <c r="R152" s="118">
        <f t="shared" ref="R152:AL152" si="74">$B$165*$B$166*R$121*R132/(10^6)</f>
        <v>0.53595613049629143</v>
      </c>
      <c r="S152" s="118">
        <f t="shared" si="74"/>
        <v>0.59556621383827313</v>
      </c>
      <c r="T152" s="118">
        <f t="shared" si="74"/>
        <v>0.55437994376790756</v>
      </c>
      <c r="U152" s="118">
        <f t="shared" si="74"/>
        <v>0.44633719688718815</v>
      </c>
      <c r="V152" s="118">
        <f t="shared" si="74"/>
        <v>0.43099893690180435</v>
      </c>
      <c r="W152" s="118">
        <f t="shared" si="74"/>
        <v>0.28680768139217705</v>
      </c>
      <c r="X152" s="118">
        <f t="shared" si="74"/>
        <v>0.5305288950610404</v>
      </c>
      <c r="Y152" s="118">
        <f t="shared" si="74"/>
        <v>0.66967271275669371</v>
      </c>
      <c r="Z152" s="118">
        <f t="shared" si="74"/>
        <v>0.7441178847131954</v>
      </c>
      <c r="AA152" s="118">
        <f t="shared" si="74"/>
        <v>0.81872997409560888</v>
      </c>
      <c r="AB152" s="118">
        <f t="shared" si="74"/>
        <v>0.89317514605211057</v>
      </c>
      <c r="AC152" s="118">
        <f t="shared" si="74"/>
        <v>0.96762031800861248</v>
      </c>
      <c r="AD152" s="118">
        <f t="shared" si="74"/>
        <v>1.4120742508947566</v>
      </c>
      <c r="AE152" s="118">
        <f t="shared" si="74"/>
        <v>1.6262220510597449</v>
      </c>
      <c r="AF152" s="118">
        <f t="shared" si="74"/>
        <v>1.9075226669434096</v>
      </c>
      <c r="AG152" s="118">
        <f t="shared" si="74"/>
        <v>2.0267428336273721</v>
      </c>
      <c r="AH152" s="118">
        <f t="shared" si="74"/>
        <v>2.0680137719572578</v>
      </c>
      <c r="AI152" s="118">
        <f t="shared" si="74"/>
        <v>1.81984505557045</v>
      </c>
      <c r="AJ152" s="118">
        <f t="shared" si="74"/>
        <v>1.5989528237613877</v>
      </c>
      <c r="AK152" s="118">
        <f t="shared" si="74"/>
        <v>1.3687083779150258</v>
      </c>
      <c r="AL152" s="118">
        <f t="shared" si="74"/>
        <v>1.1517846683843358</v>
      </c>
    </row>
    <row r="153" spans="1:38" x14ac:dyDescent="0.2">
      <c r="A153" s="123" t="s">
        <v>234</v>
      </c>
      <c r="B153" s="123" t="s">
        <v>176</v>
      </c>
      <c r="C153" s="123" t="s">
        <v>349</v>
      </c>
      <c r="D153" s="137"/>
      <c r="E153" s="137"/>
      <c r="F153" s="137"/>
      <c r="G153" s="137"/>
      <c r="H153" s="137"/>
      <c r="I153" s="137"/>
      <c r="J153" s="137"/>
      <c r="K153" s="137"/>
      <c r="L153" s="137"/>
      <c r="M153" s="137"/>
      <c r="N153" s="137"/>
      <c r="O153" s="137"/>
      <c r="P153" s="137"/>
      <c r="Q153" s="137"/>
      <c r="R153" s="145">
        <f t="shared" ref="R153:AL153" si="75">$B$165*$B$166*R$120*R134/(10^6)</f>
        <v>0</v>
      </c>
      <c r="S153" s="145">
        <f t="shared" si="75"/>
        <v>0</v>
      </c>
      <c r="T153" s="145">
        <f t="shared" si="75"/>
        <v>0</v>
      </c>
      <c r="U153" s="145">
        <f t="shared" si="75"/>
        <v>0</v>
      </c>
      <c r="V153" s="145">
        <f t="shared" si="75"/>
        <v>0</v>
      </c>
      <c r="W153" s="145">
        <f t="shared" si="75"/>
        <v>0</v>
      </c>
      <c r="X153" s="145">
        <f t="shared" si="75"/>
        <v>0</v>
      </c>
      <c r="Y153" s="145">
        <f t="shared" si="75"/>
        <v>0</v>
      </c>
      <c r="Z153" s="145">
        <f t="shared" si="75"/>
        <v>0</v>
      </c>
      <c r="AA153" s="145">
        <f t="shared" si="75"/>
        <v>0</v>
      </c>
      <c r="AB153" s="145">
        <f t="shared" si="75"/>
        <v>0</v>
      </c>
      <c r="AC153" s="145">
        <f t="shared" si="75"/>
        <v>0</v>
      </c>
      <c r="AD153" s="145">
        <f t="shared" si="75"/>
        <v>0</v>
      </c>
      <c r="AE153" s="145">
        <f t="shared" si="75"/>
        <v>0</v>
      </c>
      <c r="AF153" s="145">
        <f t="shared" si="75"/>
        <v>0</v>
      </c>
      <c r="AG153" s="145">
        <f t="shared" si="75"/>
        <v>0</v>
      </c>
      <c r="AH153" s="145">
        <f t="shared" si="75"/>
        <v>0</v>
      </c>
      <c r="AI153" s="145">
        <f t="shared" si="75"/>
        <v>0</v>
      </c>
      <c r="AJ153" s="145">
        <f t="shared" si="75"/>
        <v>0</v>
      </c>
      <c r="AK153" s="145">
        <f t="shared" si="75"/>
        <v>0</v>
      </c>
      <c r="AL153" s="145">
        <f t="shared" si="75"/>
        <v>0</v>
      </c>
    </row>
    <row r="154" spans="1:38" x14ac:dyDescent="0.2">
      <c r="A154" s="1" t="s">
        <v>235</v>
      </c>
      <c r="B154" s="1" t="s">
        <v>176</v>
      </c>
      <c r="C154" s="1" t="s">
        <v>349</v>
      </c>
      <c r="D154" s="119"/>
      <c r="E154" s="119"/>
      <c r="F154" s="119"/>
      <c r="G154" s="119"/>
      <c r="H154" s="119"/>
      <c r="I154" s="119"/>
      <c r="J154" s="119"/>
      <c r="K154" s="119"/>
      <c r="L154" s="119"/>
      <c r="M154" s="119"/>
      <c r="N154" s="119"/>
      <c r="O154" s="119"/>
      <c r="P154" s="119"/>
      <c r="Q154" s="119"/>
      <c r="R154" s="120">
        <f t="shared" ref="R154:AL154" si="76">$B$165*$B$166*R$122*R136/(10^6)</f>
        <v>0.40060182218745399</v>
      </c>
      <c r="S154" s="120">
        <f t="shared" si="76"/>
        <v>0.34463368355140961</v>
      </c>
      <c r="T154" s="120">
        <f t="shared" si="76"/>
        <v>0.2958647660677195</v>
      </c>
      <c r="U154" s="120">
        <f t="shared" si="76"/>
        <v>0.25005681857411066</v>
      </c>
      <c r="V154" s="120">
        <f t="shared" si="76"/>
        <v>0</v>
      </c>
      <c r="W154" s="120">
        <f t="shared" si="76"/>
        <v>0</v>
      </c>
      <c r="X154" s="120">
        <f t="shared" si="76"/>
        <v>0</v>
      </c>
      <c r="Y154" s="120">
        <f t="shared" si="76"/>
        <v>0</v>
      </c>
      <c r="Z154" s="120">
        <f t="shared" si="76"/>
        <v>0.21029418481025089</v>
      </c>
      <c r="AA154" s="120">
        <f t="shared" si="76"/>
        <v>0.23138021007049817</v>
      </c>
      <c r="AB154" s="120">
        <f t="shared" si="76"/>
        <v>0.42069843835787818</v>
      </c>
      <c r="AC154" s="120">
        <f t="shared" si="76"/>
        <v>0.4557631932649262</v>
      </c>
      <c r="AD154" s="120">
        <f t="shared" si="76"/>
        <v>0.49082794817197423</v>
      </c>
      <c r="AE154" s="120">
        <f t="shared" si="76"/>
        <v>0.72006847036973798</v>
      </c>
      <c r="AF154" s="120">
        <f t="shared" si="76"/>
        <v>1.1911227513040294</v>
      </c>
      <c r="AG154" s="120">
        <f t="shared" si="76"/>
        <v>2.0267428336273721</v>
      </c>
      <c r="AH154" s="120">
        <f t="shared" si="76"/>
        <v>2.0680137719572578</v>
      </c>
      <c r="AI154" s="120">
        <f t="shared" si="76"/>
        <v>1.81984505557045</v>
      </c>
      <c r="AJ154" s="120">
        <f t="shared" si="76"/>
        <v>1.5989528237613877</v>
      </c>
      <c r="AK154" s="120">
        <f t="shared" si="76"/>
        <v>1.3793185203794835</v>
      </c>
      <c r="AL154" s="120">
        <f t="shared" si="76"/>
        <v>1.1627540461784722</v>
      </c>
    </row>
    <row r="155" spans="1:38" x14ac:dyDescent="0.2">
      <c r="A155" s="1" t="s">
        <v>236</v>
      </c>
      <c r="B155" s="1" t="s">
        <v>176</v>
      </c>
      <c r="C155" s="1" t="s">
        <v>349</v>
      </c>
      <c r="D155" s="119"/>
      <c r="E155" s="119"/>
      <c r="F155" s="119"/>
      <c r="G155" s="119"/>
      <c r="H155" s="119"/>
      <c r="I155" s="119"/>
      <c r="J155" s="119"/>
      <c r="K155" s="119"/>
      <c r="L155" s="119"/>
      <c r="M155" s="119"/>
      <c r="N155" s="119"/>
      <c r="O155" s="119"/>
      <c r="P155" s="119"/>
      <c r="Q155" s="119"/>
      <c r="R155" s="120">
        <f t="shared" ref="R155:AL155" si="77">$B$165*$B$166*R$122*R138/(10^6)</f>
        <v>0.40060182218745399</v>
      </c>
      <c r="S155" s="120">
        <f t="shared" si="77"/>
        <v>0.34463368355140961</v>
      </c>
      <c r="T155" s="120">
        <f t="shared" si="77"/>
        <v>0.2958647660677195</v>
      </c>
      <c r="U155" s="120">
        <f t="shared" si="77"/>
        <v>0.38364881753836166</v>
      </c>
      <c r="V155" s="120">
        <f t="shared" si="77"/>
        <v>0.27357040378946118</v>
      </c>
      <c r="W155" s="120">
        <f t="shared" si="77"/>
        <v>0.28680768139217705</v>
      </c>
      <c r="X155" s="120">
        <f t="shared" si="77"/>
        <v>0.39250511748418443</v>
      </c>
      <c r="Y155" s="120">
        <f t="shared" si="77"/>
        <v>0.66967271275669371</v>
      </c>
      <c r="Z155" s="120">
        <f t="shared" si="77"/>
        <v>0.7441178847131954</v>
      </c>
      <c r="AA155" s="120">
        <f t="shared" si="77"/>
        <v>1.192498005747952</v>
      </c>
      <c r="AB155" s="120">
        <f t="shared" si="77"/>
        <v>1.3009290170759</v>
      </c>
      <c r="AC155" s="120">
        <f t="shared" si="77"/>
        <v>1.549594857100749</v>
      </c>
      <c r="AD155" s="120">
        <f t="shared" si="77"/>
        <v>1.6688150237847121</v>
      </c>
      <c r="AE155" s="120">
        <f t="shared" si="77"/>
        <v>1.7880351904686751</v>
      </c>
      <c r="AF155" s="120">
        <f t="shared" si="77"/>
        <v>1.9075226669434096</v>
      </c>
      <c r="AG155" s="120">
        <f t="shared" si="77"/>
        <v>2.0267428336273721</v>
      </c>
      <c r="AH155" s="120">
        <f t="shared" si="77"/>
        <v>2.0680137719572578</v>
      </c>
      <c r="AI155" s="120">
        <f t="shared" si="77"/>
        <v>1.8297355178289851</v>
      </c>
      <c r="AJ155" s="120">
        <f t="shared" si="77"/>
        <v>1.5989528237613877</v>
      </c>
      <c r="AK155" s="120">
        <f t="shared" si="77"/>
        <v>1.3793185203794835</v>
      </c>
      <c r="AL155" s="120">
        <f t="shared" si="77"/>
        <v>1.1517846683843358</v>
      </c>
    </row>
    <row r="156" spans="1:38" x14ac:dyDescent="0.2">
      <c r="A156" s="1" t="s">
        <v>237</v>
      </c>
      <c r="B156" s="1" t="s">
        <v>176</v>
      </c>
      <c r="C156" s="1" t="s">
        <v>349</v>
      </c>
      <c r="D156" s="119"/>
      <c r="E156" s="119"/>
      <c r="F156" s="119"/>
      <c r="G156" s="119"/>
      <c r="H156" s="119"/>
      <c r="I156" s="119"/>
      <c r="J156" s="119"/>
      <c r="K156" s="119"/>
      <c r="L156" s="119"/>
      <c r="M156" s="119"/>
      <c r="N156" s="119"/>
      <c r="O156" s="119"/>
      <c r="P156" s="119"/>
      <c r="Q156" s="119"/>
      <c r="R156" s="120">
        <f t="shared" ref="R156:AL156" si="78">$B$165*$B$166*R$122*R140/(10^6)</f>
        <v>0.63864058609594099</v>
      </c>
      <c r="S156" s="120">
        <f t="shared" si="78"/>
        <v>0.68003610772197776</v>
      </c>
      <c r="T156" s="120">
        <f t="shared" si="78"/>
        <v>0.44867404084994822</v>
      </c>
      <c r="U156" s="120">
        <f t="shared" si="78"/>
        <v>0.38364881753836166</v>
      </c>
      <c r="V156" s="120">
        <f t="shared" si="78"/>
        <v>0.32756456243211801</v>
      </c>
      <c r="W156" s="120">
        <f t="shared" si="78"/>
        <v>0.28680768139217705</v>
      </c>
      <c r="X156" s="120">
        <f t="shared" si="78"/>
        <v>0.5952275408001918</v>
      </c>
      <c r="Y156" s="120">
        <f t="shared" si="78"/>
        <v>0.97054016341549809</v>
      </c>
      <c r="Z156" s="120">
        <f t="shared" si="78"/>
        <v>1.1916670472580884</v>
      </c>
      <c r="AA156" s="120">
        <f t="shared" si="78"/>
        <v>1.3111545237328228</v>
      </c>
      <c r="AB156" s="120">
        <f t="shared" si="78"/>
        <v>1.4303746904167856</v>
      </c>
      <c r="AC156" s="120">
        <f t="shared" si="78"/>
        <v>1.549594857100749</v>
      </c>
      <c r="AD156" s="120">
        <f t="shared" si="78"/>
        <v>1.6688150237847121</v>
      </c>
      <c r="AE156" s="120">
        <f t="shared" si="78"/>
        <v>1.7880351904686751</v>
      </c>
      <c r="AF156" s="120">
        <f t="shared" si="78"/>
        <v>1.9075226669434096</v>
      </c>
      <c r="AG156" s="120">
        <f t="shared" si="78"/>
        <v>2.0267428336273721</v>
      </c>
      <c r="AH156" s="120">
        <f t="shared" si="78"/>
        <v>2.0680137719572578</v>
      </c>
      <c r="AI156" s="120">
        <f t="shared" si="78"/>
        <v>1.81984505557045</v>
      </c>
      <c r="AJ156" s="120">
        <f t="shared" si="78"/>
        <v>1.5989528237613877</v>
      </c>
      <c r="AK156" s="120">
        <f t="shared" si="78"/>
        <v>1.3793185203794835</v>
      </c>
      <c r="AL156" s="120">
        <f t="shared" si="78"/>
        <v>1.1627540461784722</v>
      </c>
    </row>
    <row r="157" spans="1:38" x14ac:dyDescent="0.2">
      <c r="A157" s="1" t="s">
        <v>238</v>
      </c>
      <c r="B157" s="1" t="s">
        <v>176</v>
      </c>
      <c r="C157" s="1" t="s">
        <v>349</v>
      </c>
      <c r="D157" s="119"/>
      <c r="E157" s="119"/>
      <c r="F157" s="119"/>
      <c r="G157" s="119"/>
      <c r="H157" s="119"/>
      <c r="I157" s="119"/>
      <c r="J157" s="119"/>
      <c r="K157" s="119"/>
      <c r="L157" s="119"/>
      <c r="M157" s="119"/>
      <c r="N157" s="119"/>
      <c r="O157" s="119"/>
      <c r="P157" s="119"/>
      <c r="Q157" s="119"/>
      <c r="R157" s="120">
        <f t="shared" ref="R157:AL157" si="79">$B$165*$B$166*R$122*R142/(10^6)</f>
        <v>0.63864058609594099</v>
      </c>
      <c r="S157" s="120">
        <f t="shared" si="79"/>
        <v>0.68003610772197776</v>
      </c>
      <c r="T157" s="120">
        <f t="shared" si="79"/>
        <v>0.71852871759303294</v>
      </c>
      <c r="U157" s="120">
        <f t="shared" si="79"/>
        <v>0.75702132746408846</v>
      </c>
      <c r="V157" s="120">
        <f t="shared" si="79"/>
        <v>0.79551393733514364</v>
      </c>
      <c r="W157" s="120">
        <f t="shared" si="79"/>
        <v>0.52078236884368989</v>
      </c>
      <c r="X157" s="120">
        <f t="shared" si="79"/>
        <v>0.95322671389016222</v>
      </c>
      <c r="Y157" s="120">
        <f t="shared" si="79"/>
        <v>1.0724468805741254</v>
      </c>
      <c r="Z157" s="120">
        <f t="shared" si="79"/>
        <v>1.1916670472580884</v>
      </c>
      <c r="AA157" s="120">
        <f t="shared" si="79"/>
        <v>1.3111545237328228</v>
      </c>
      <c r="AB157" s="120">
        <f t="shared" si="79"/>
        <v>1.4303746904167856</v>
      </c>
      <c r="AC157" s="120">
        <f t="shared" si="79"/>
        <v>1.549594857100749</v>
      </c>
      <c r="AD157" s="120">
        <f t="shared" si="79"/>
        <v>1.6688150237847121</v>
      </c>
      <c r="AE157" s="120">
        <f t="shared" si="79"/>
        <v>1.7880351904686751</v>
      </c>
      <c r="AF157" s="120">
        <f t="shared" si="79"/>
        <v>1.9075226669434096</v>
      </c>
      <c r="AG157" s="120">
        <f t="shared" si="79"/>
        <v>2.0267428336273721</v>
      </c>
      <c r="AH157" s="120">
        <f t="shared" si="79"/>
        <v>2.0680137719572578</v>
      </c>
      <c r="AI157" s="120">
        <f t="shared" si="79"/>
        <v>1.81984505557045</v>
      </c>
      <c r="AJ157" s="120">
        <f t="shared" si="79"/>
        <v>1.5989528237613877</v>
      </c>
      <c r="AK157" s="120">
        <f t="shared" si="79"/>
        <v>1.3793185203794835</v>
      </c>
      <c r="AL157" s="120">
        <f t="shared" si="79"/>
        <v>1.1627540461784722</v>
      </c>
    </row>
    <row r="158" spans="1:38" x14ac:dyDescent="0.2">
      <c r="A158" s="8" t="s">
        <v>239</v>
      </c>
      <c r="B158" s="8" t="s">
        <v>176</v>
      </c>
      <c r="C158" s="8" t="s">
        <v>349</v>
      </c>
      <c r="D158" s="121"/>
      <c r="E158" s="121"/>
      <c r="F158" s="121"/>
      <c r="G158" s="121"/>
      <c r="H158" s="121"/>
      <c r="I158" s="121"/>
      <c r="J158" s="121"/>
      <c r="K158" s="121"/>
      <c r="L158" s="121"/>
      <c r="M158" s="121"/>
      <c r="N158" s="121"/>
      <c r="O158" s="121"/>
      <c r="P158" s="121"/>
      <c r="Q158" s="121"/>
      <c r="R158" s="122">
        <f t="shared" ref="R158:AL158" si="80">$B$165*$B$166*R$122*R144/(10^6)</f>
        <v>0.63864058609594099</v>
      </c>
      <c r="S158" s="122">
        <f t="shared" si="80"/>
        <v>0.68003610772197776</v>
      </c>
      <c r="T158" s="122">
        <f t="shared" si="80"/>
        <v>0.71852871759303294</v>
      </c>
      <c r="U158" s="122">
        <f t="shared" si="80"/>
        <v>0.38364881753836166</v>
      </c>
      <c r="V158" s="122">
        <f t="shared" si="80"/>
        <v>0.23397468745151287</v>
      </c>
      <c r="W158" s="122">
        <f t="shared" si="80"/>
        <v>0</v>
      </c>
      <c r="X158" s="122">
        <f t="shared" si="80"/>
        <v>0.28036079820298893</v>
      </c>
      <c r="Y158" s="122">
        <f t="shared" si="80"/>
        <v>0.31542555311003695</v>
      </c>
      <c r="Z158" s="122">
        <f t="shared" si="80"/>
        <v>0.35049030801708486</v>
      </c>
      <c r="AA158" s="122">
        <f t="shared" si="80"/>
        <v>0.50429020143570114</v>
      </c>
      <c r="AB158" s="122">
        <f t="shared" si="80"/>
        <v>0.55014411169876376</v>
      </c>
      <c r="AC158" s="122">
        <f t="shared" si="80"/>
        <v>0.96762031800861248</v>
      </c>
      <c r="AD158" s="122">
        <f t="shared" si="80"/>
        <v>1.0420654899651145</v>
      </c>
      <c r="AE158" s="122">
        <f t="shared" si="80"/>
        <v>1.6262220510597449</v>
      </c>
      <c r="AF158" s="122">
        <f t="shared" si="80"/>
        <v>1.9075226669434096</v>
      </c>
      <c r="AG158" s="122">
        <f t="shared" si="80"/>
        <v>2.0267428336273721</v>
      </c>
      <c r="AH158" s="122">
        <f t="shared" si="80"/>
        <v>2.0680137719572578</v>
      </c>
      <c r="AI158" s="122">
        <f t="shared" si="80"/>
        <v>1.8297355178289851</v>
      </c>
      <c r="AJ158" s="122">
        <f t="shared" si="80"/>
        <v>1.5989528237613877</v>
      </c>
      <c r="AK158" s="122">
        <f t="shared" si="80"/>
        <v>1.3793185203794835</v>
      </c>
      <c r="AL158" s="122">
        <f t="shared" si="80"/>
        <v>1.1517846683843358</v>
      </c>
    </row>
    <row r="159" spans="1:38" x14ac:dyDescent="0.2">
      <c r="A159" s="94" t="s">
        <v>352</v>
      </c>
      <c r="B159" s="94" t="s">
        <v>176</v>
      </c>
      <c r="C159" s="94" t="s">
        <v>349</v>
      </c>
      <c r="D159" s="117"/>
      <c r="E159" s="117"/>
      <c r="F159" s="117"/>
      <c r="G159" s="117"/>
      <c r="H159" s="117"/>
      <c r="I159" s="117"/>
      <c r="J159" s="117"/>
      <c r="K159" s="117"/>
      <c r="L159" s="117"/>
      <c r="M159" s="117"/>
      <c r="N159" s="117"/>
      <c r="O159" s="117"/>
      <c r="P159" s="117"/>
      <c r="Q159" s="117"/>
      <c r="R159" s="118">
        <f>MIN(R154:R158)</f>
        <v>0.40060182218745399</v>
      </c>
      <c r="S159" s="118">
        <f t="shared" ref="S159:AL159" si="81">MIN(S154:S158)</f>
        <v>0.34463368355140961</v>
      </c>
      <c r="T159" s="118">
        <f t="shared" si="81"/>
        <v>0.2958647660677195</v>
      </c>
      <c r="U159" s="118">
        <f t="shared" si="81"/>
        <v>0.25005681857411066</v>
      </c>
      <c r="V159" s="118">
        <f t="shared" si="81"/>
        <v>0</v>
      </c>
      <c r="W159" s="118">
        <f t="shared" si="81"/>
        <v>0</v>
      </c>
      <c r="X159" s="118">
        <f t="shared" si="81"/>
        <v>0</v>
      </c>
      <c r="Y159" s="118">
        <f t="shared" si="81"/>
        <v>0</v>
      </c>
      <c r="Z159" s="118">
        <f t="shared" si="81"/>
        <v>0.21029418481025089</v>
      </c>
      <c r="AA159" s="118">
        <f t="shared" si="81"/>
        <v>0.23138021007049817</v>
      </c>
      <c r="AB159" s="118">
        <f t="shared" si="81"/>
        <v>0.42069843835787818</v>
      </c>
      <c r="AC159" s="118">
        <f t="shared" si="81"/>
        <v>0.4557631932649262</v>
      </c>
      <c r="AD159" s="118">
        <f t="shared" si="81"/>
        <v>0.49082794817197423</v>
      </c>
      <c r="AE159" s="118">
        <f t="shared" si="81"/>
        <v>0.72006847036973798</v>
      </c>
      <c r="AF159" s="118">
        <f t="shared" si="81"/>
        <v>1.1911227513040294</v>
      </c>
      <c r="AG159" s="118">
        <f t="shared" si="81"/>
        <v>2.0267428336273721</v>
      </c>
      <c r="AH159" s="118">
        <f t="shared" si="81"/>
        <v>2.0680137719572578</v>
      </c>
      <c r="AI159" s="118">
        <f t="shared" si="81"/>
        <v>1.81984505557045</v>
      </c>
      <c r="AJ159" s="118">
        <f t="shared" si="81"/>
        <v>1.5989528237613877</v>
      </c>
      <c r="AK159" s="118">
        <f t="shared" si="81"/>
        <v>1.3793185203794835</v>
      </c>
      <c r="AL159" s="118">
        <f t="shared" si="81"/>
        <v>1.1517846683843358</v>
      </c>
    </row>
    <row r="160" spans="1:38" x14ac:dyDescent="0.2">
      <c r="A160" s="8" t="s">
        <v>353</v>
      </c>
      <c r="B160" s="8" t="s">
        <v>176</v>
      </c>
      <c r="C160" s="8" t="s">
        <v>349</v>
      </c>
      <c r="D160" s="121"/>
      <c r="E160" s="121"/>
      <c r="F160" s="121"/>
      <c r="G160" s="121"/>
      <c r="H160" s="121"/>
      <c r="I160" s="121"/>
      <c r="J160" s="121"/>
      <c r="K160" s="121"/>
      <c r="L160" s="121"/>
      <c r="M160" s="121"/>
      <c r="N160" s="121"/>
      <c r="O160" s="121"/>
      <c r="P160" s="121"/>
      <c r="Q160" s="121"/>
      <c r="R160" s="122">
        <f>MAX(R154:R158)</f>
        <v>0.63864058609594099</v>
      </c>
      <c r="S160" s="122">
        <f t="shared" ref="S160:AL160" si="82">MAX(S154:S158)</f>
        <v>0.68003610772197776</v>
      </c>
      <c r="T160" s="122">
        <f t="shared" si="82"/>
        <v>0.71852871759303294</v>
      </c>
      <c r="U160" s="122">
        <f t="shared" si="82"/>
        <v>0.75702132746408846</v>
      </c>
      <c r="V160" s="122">
        <f t="shared" si="82"/>
        <v>0.79551393733514364</v>
      </c>
      <c r="W160" s="122">
        <f t="shared" si="82"/>
        <v>0.52078236884368989</v>
      </c>
      <c r="X160" s="122">
        <f t="shared" si="82"/>
        <v>0.95322671389016222</v>
      </c>
      <c r="Y160" s="122">
        <f t="shared" si="82"/>
        <v>1.0724468805741254</v>
      </c>
      <c r="Z160" s="122">
        <f t="shared" si="82"/>
        <v>1.1916670472580884</v>
      </c>
      <c r="AA160" s="122">
        <f t="shared" si="82"/>
        <v>1.3111545237328228</v>
      </c>
      <c r="AB160" s="122">
        <f t="shared" si="82"/>
        <v>1.4303746904167856</v>
      </c>
      <c r="AC160" s="122">
        <f t="shared" si="82"/>
        <v>1.549594857100749</v>
      </c>
      <c r="AD160" s="122">
        <f t="shared" si="82"/>
        <v>1.6688150237847121</v>
      </c>
      <c r="AE160" s="122">
        <f t="shared" si="82"/>
        <v>1.7880351904686751</v>
      </c>
      <c r="AF160" s="122">
        <f t="shared" si="82"/>
        <v>1.9075226669434096</v>
      </c>
      <c r="AG160" s="122">
        <f t="shared" si="82"/>
        <v>2.0267428336273721</v>
      </c>
      <c r="AH160" s="122">
        <f t="shared" si="82"/>
        <v>2.0680137719572578</v>
      </c>
      <c r="AI160" s="122">
        <f t="shared" si="82"/>
        <v>1.8297355178289851</v>
      </c>
      <c r="AJ160" s="122">
        <f t="shared" si="82"/>
        <v>1.5989528237613877</v>
      </c>
      <c r="AK160" s="122">
        <f t="shared" si="82"/>
        <v>1.3793185203794835</v>
      </c>
      <c r="AL160" s="122">
        <f t="shared" si="82"/>
        <v>1.1627540461784722</v>
      </c>
    </row>
    <row r="161" spans="1:38" x14ac:dyDescent="0.2">
      <c r="A161" s="101" t="s">
        <v>369</v>
      </c>
      <c r="B161" s="94" t="s">
        <v>176</v>
      </c>
      <c r="C161" s="94" t="s">
        <v>349</v>
      </c>
      <c r="D161" s="117"/>
      <c r="E161" s="117"/>
      <c r="F161" s="117"/>
      <c r="G161" s="117"/>
      <c r="H161" s="117"/>
      <c r="I161" s="117"/>
      <c r="J161" s="117"/>
      <c r="K161" s="117"/>
      <c r="L161" s="117"/>
      <c r="M161" s="117"/>
      <c r="N161" s="117"/>
      <c r="O161" s="117"/>
      <c r="P161" s="117"/>
      <c r="Q161" s="117"/>
      <c r="R161" s="118">
        <f t="shared" ref="R161:AL161" si="83">R160-R159</f>
        <v>0.23803876390848699</v>
      </c>
      <c r="S161" s="118">
        <f t="shared" si="83"/>
        <v>0.33540242417056815</v>
      </c>
      <c r="T161" s="118">
        <f t="shared" si="83"/>
        <v>0.42266395152531344</v>
      </c>
      <c r="U161" s="118">
        <f t="shared" si="83"/>
        <v>0.50696450888997779</v>
      </c>
      <c r="V161" s="118">
        <f t="shared" si="83"/>
        <v>0.79551393733514364</v>
      </c>
      <c r="W161" s="118">
        <f t="shared" si="83"/>
        <v>0.52078236884368989</v>
      </c>
      <c r="X161" s="118">
        <f t="shared" si="83"/>
        <v>0.95322671389016222</v>
      </c>
      <c r="Y161" s="118">
        <f t="shared" si="83"/>
        <v>1.0724468805741254</v>
      </c>
      <c r="Z161" s="118">
        <f t="shared" si="83"/>
        <v>0.9813728624478375</v>
      </c>
      <c r="AA161" s="118">
        <f t="shared" si="83"/>
        <v>1.0797743136623246</v>
      </c>
      <c r="AB161" s="118">
        <f t="shared" si="83"/>
        <v>1.0096762520589073</v>
      </c>
      <c r="AC161" s="118">
        <f t="shared" si="83"/>
        <v>1.0938316638358228</v>
      </c>
      <c r="AD161" s="118">
        <f t="shared" si="83"/>
        <v>1.177987075612738</v>
      </c>
      <c r="AE161" s="118">
        <f t="shared" si="83"/>
        <v>1.0679667200989371</v>
      </c>
      <c r="AF161" s="118">
        <f t="shared" si="83"/>
        <v>0.7163999156393801</v>
      </c>
      <c r="AG161" s="118">
        <f t="shared" si="83"/>
        <v>0</v>
      </c>
      <c r="AH161" s="118">
        <f t="shared" si="83"/>
        <v>0</v>
      </c>
      <c r="AI161" s="118">
        <f t="shared" si="83"/>
        <v>9.890462258535182E-3</v>
      </c>
      <c r="AJ161" s="118">
        <f t="shared" si="83"/>
        <v>0</v>
      </c>
      <c r="AK161" s="118">
        <f t="shared" si="83"/>
        <v>0</v>
      </c>
      <c r="AL161" s="118">
        <f t="shared" si="83"/>
        <v>1.0969377794136426E-2</v>
      </c>
    </row>
    <row r="162" spans="1:38" x14ac:dyDescent="0.2">
      <c r="A162" s="106" t="s">
        <v>370</v>
      </c>
      <c r="B162" s="8" t="s">
        <v>176</v>
      </c>
      <c r="C162" s="8" t="s">
        <v>349</v>
      </c>
      <c r="D162" s="121"/>
      <c r="E162" s="121"/>
      <c r="F162" s="121"/>
      <c r="G162" s="121"/>
      <c r="H162" s="121"/>
      <c r="I162" s="121"/>
      <c r="J162" s="121"/>
      <c r="K162" s="121"/>
      <c r="L162" s="121"/>
      <c r="M162" s="121"/>
      <c r="N162" s="121"/>
      <c r="O162" s="121"/>
      <c r="P162" s="121"/>
      <c r="Q162" s="121"/>
      <c r="R162" s="122">
        <f>R160</f>
        <v>0.63864058609594099</v>
      </c>
      <c r="S162" s="122">
        <f t="shared" ref="S162:AG162" si="84">S160</f>
        <v>0.68003610772197776</v>
      </c>
      <c r="T162" s="122">
        <f t="shared" si="84"/>
        <v>0.71852871759303294</v>
      </c>
      <c r="U162" s="122">
        <f t="shared" si="84"/>
        <v>0.75702132746408846</v>
      </c>
      <c r="V162" s="122">
        <f t="shared" si="84"/>
        <v>0.79551393733514364</v>
      </c>
      <c r="W162" s="122">
        <f t="shared" si="84"/>
        <v>0.52078236884368989</v>
      </c>
      <c r="X162" s="122">
        <f t="shared" si="84"/>
        <v>0.95322671389016222</v>
      </c>
      <c r="Y162" s="122">
        <f t="shared" si="84"/>
        <v>1.0724468805741254</v>
      </c>
      <c r="Z162" s="122">
        <f t="shared" si="84"/>
        <v>1.1916670472580884</v>
      </c>
      <c r="AA162" s="122">
        <f t="shared" si="84"/>
        <v>1.3111545237328228</v>
      </c>
      <c r="AB162" s="122">
        <f t="shared" si="84"/>
        <v>1.4303746904167856</v>
      </c>
      <c r="AC162" s="122">
        <f t="shared" si="84"/>
        <v>1.549594857100749</v>
      </c>
      <c r="AD162" s="122">
        <f t="shared" si="84"/>
        <v>1.6688150237847121</v>
      </c>
      <c r="AE162" s="122">
        <f t="shared" si="84"/>
        <v>1.7880351904686751</v>
      </c>
      <c r="AF162" s="122">
        <f t="shared" si="84"/>
        <v>1.9075226669434096</v>
      </c>
      <c r="AG162" s="122">
        <f t="shared" si="84"/>
        <v>2.0267428336273721</v>
      </c>
      <c r="AH162" s="155"/>
      <c r="AI162" s="155"/>
      <c r="AJ162" s="155"/>
      <c r="AK162" s="155"/>
      <c r="AL162" s="155"/>
    </row>
    <row r="163" spans="1:38" x14ac:dyDescent="0.2">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row>
    <row r="164" spans="1:38" x14ac:dyDescent="0.2">
      <c r="A164" s="2" t="s">
        <v>179</v>
      </c>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row>
    <row r="165" spans="1:38" x14ac:dyDescent="0.2">
      <c r="A165" s="94" t="s">
        <v>336</v>
      </c>
      <c r="B165" s="139">
        <v>1</v>
      </c>
      <c r="C165" s="94" t="s">
        <v>337</v>
      </c>
      <c r="D165" s="94" t="s">
        <v>339</v>
      </c>
      <c r="E165" s="94"/>
      <c r="F165" s="94"/>
    </row>
    <row r="166" spans="1:38" x14ac:dyDescent="0.2">
      <c r="A166" s="94" t="s">
        <v>338</v>
      </c>
      <c r="B166" s="139">
        <v>0.9</v>
      </c>
      <c r="C166" s="94" t="s">
        <v>337</v>
      </c>
      <c r="D166" s="94" t="s">
        <v>340</v>
      </c>
      <c r="E166" s="94"/>
      <c r="F166" s="94"/>
    </row>
    <row r="167" spans="1:38" x14ac:dyDescent="0.2">
      <c r="A167" s="94" t="s">
        <v>167</v>
      </c>
      <c r="B167" s="102">
        <v>100.6</v>
      </c>
      <c r="C167" s="94" t="s">
        <v>135</v>
      </c>
      <c r="D167" s="94" t="s">
        <v>208</v>
      </c>
      <c r="E167" s="94"/>
      <c r="F167" s="94"/>
    </row>
    <row r="168" spans="1:38" x14ac:dyDescent="0.2">
      <c r="A168" s="8" t="s">
        <v>168</v>
      </c>
      <c r="B168" s="132">
        <v>119.53</v>
      </c>
      <c r="C168" s="8" t="s">
        <v>169</v>
      </c>
      <c r="D168" s="8" t="s">
        <v>208</v>
      </c>
      <c r="E168" s="8"/>
      <c r="F168" s="8"/>
    </row>
    <row r="169" spans="1:38" x14ac:dyDescent="0.2">
      <c r="B169" s="140"/>
      <c r="C169" s="140"/>
      <c r="D169" s="140"/>
    </row>
    <row r="171" spans="1:38" x14ac:dyDescent="0.2">
      <c r="A171" s="2" t="s">
        <v>7</v>
      </c>
      <c r="B171" s="1" t="s">
        <v>156</v>
      </c>
      <c r="D171" s="1" t="s">
        <v>157</v>
      </c>
    </row>
    <row r="172" spans="1:38" x14ac:dyDescent="0.2">
      <c r="A172" s="2"/>
      <c r="D172" s="11" t="s">
        <v>161</v>
      </c>
    </row>
    <row r="174" spans="1:38" x14ac:dyDescent="0.2">
      <c r="B174" s="1" t="s">
        <v>158</v>
      </c>
      <c r="D174" s="1" t="s">
        <v>160</v>
      </c>
    </row>
    <row r="175" spans="1:38" x14ac:dyDescent="0.2">
      <c r="D175" s="11" t="s">
        <v>159</v>
      </c>
    </row>
    <row r="177" spans="2:4" x14ac:dyDescent="0.2">
      <c r="B177" s="1" t="s">
        <v>240</v>
      </c>
      <c r="D177" s="1" t="s">
        <v>245</v>
      </c>
    </row>
    <row r="178" spans="2:4" x14ac:dyDescent="0.2">
      <c r="D178" s="11" t="s">
        <v>244</v>
      </c>
    </row>
    <row r="180" spans="2:4" x14ac:dyDescent="0.2">
      <c r="B180" s="1" t="s">
        <v>241</v>
      </c>
      <c r="D180" s="1" t="s">
        <v>242</v>
      </c>
    </row>
    <row r="181" spans="2:4" x14ac:dyDescent="0.2">
      <c r="D181" s="11" t="s">
        <v>243</v>
      </c>
    </row>
    <row r="183" spans="2:4" x14ac:dyDescent="0.2">
      <c r="B183" s="1" t="s">
        <v>162</v>
      </c>
      <c r="D183" s="1" t="s">
        <v>164</v>
      </c>
    </row>
    <row r="184" spans="2:4" x14ac:dyDescent="0.2">
      <c r="D184" s="11" t="s">
        <v>163</v>
      </c>
    </row>
    <row r="186" spans="2:4" x14ac:dyDescent="0.2">
      <c r="B186" s="1" t="s">
        <v>212</v>
      </c>
      <c r="D186" s="1" t="s">
        <v>371</v>
      </c>
    </row>
    <row r="187" spans="2:4" x14ac:dyDescent="0.2">
      <c r="D187" s="11" t="s">
        <v>244</v>
      </c>
    </row>
    <row r="189" spans="2:4" x14ac:dyDescent="0.2">
      <c r="B189" s="1" t="s">
        <v>213</v>
      </c>
      <c r="D189" s="1" t="s">
        <v>372</v>
      </c>
    </row>
    <row r="190" spans="2:4" x14ac:dyDescent="0.2">
      <c r="D190" s="11" t="s">
        <v>244</v>
      </c>
    </row>
    <row r="192" spans="2:4" x14ac:dyDescent="0.2">
      <c r="B192" s="1" t="s">
        <v>215</v>
      </c>
      <c r="D192" s="1" t="s">
        <v>216</v>
      </c>
    </row>
    <row r="193" spans="1:4" x14ac:dyDescent="0.2">
      <c r="D193" s="11" t="s">
        <v>217</v>
      </c>
    </row>
    <row r="195" spans="1:4" x14ac:dyDescent="0.2">
      <c r="B195" s="1" t="s">
        <v>345</v>
      </c>
      <c r="D195" s="1" t="s">
        <v>346</v>
      </c>
    </row>
    <row r="196" spans="1:4" x14ac:dyDescent="0.2">
      <c r="D196" s="11" t="s">
        <v>347</v>
      </c>
    </row>
    <row r="197" spans="1:4" x14ac:dyDescent="0.2">
      <c r="D197" s="11"/>
    </row>
    <row r="198" spans="1:4" x14ac:dyDescent="0.2">
      <c r="A198" s="2" t="s">
        <v>378</v>
      </c>
      <c r="B198" s="146">
        <v>1</v>
      </c>
      <c r="D198" s="1" t="s">
        <v>342</v>
      </c>
    </row>
    <row r="199" spans="1:4" x14ac:dyDescent="0.2">
      <c r="B199" s="146">
        <v>2</v>
      </c>
      <c r="D199" s="1" t="s">
        <v>341</v>
      </c>
    </row>
  </sheetData>
  <hyperlinks>
    <hyperlink ref="C108" r:id="rId1" xr:uid="{F9F46645-0579-E643-BC3F-113E53C705F7}"/>
    <hyperlink ref="C102" r:id="rId2" xr:uid="{8A12DCE2-227C-7548-93A8-6B2FFD12E5B7}"/>
    <hyperlink ref="D172" r:id="rId3" xr:uid="{D13CC984-E58A-354B-83F3-D0F05F600376}"/>
    <hyperlink ref="D175" r:id="rId4" xr:uid="{F949451B-6D77-4D4A-990C-08B441EF443B}"/>
    <hyperlink ref="D184" r:id="rId5" xr:uid="{EEBD00EE-2FBF-A645-8935-96815294463E}"/>
    <hyperlink ref="D193" r:id="rId6" xr:uid="{CE8ACF3B-3F1A-4F4D-8623-9157840941B1}"/>
    <hyperlink ref="D181" r:id="rId7" xr:uid="{43DB43F8-7B92-FA41-9BFC-CAECECCA4AC8}"/>
    <hyperlink ref="D196" r:id="rId8" xr:uid="{6583C95C-F488-8F44-96AA-8F4BEBEB6A86}"/>
    <hyperlink ref="C105" r:id="rId9" xr:uid="{76B92F47-3A02-5546-8D69-198E8499C81F}"/>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A6C4-C8D1-574E-AB94-B9C55FAB4228}">
  <dimension ref="A2:AA75"/>
  <sheetViews>
    <sheetView topLeftCell="A2" workbookViewId="0">
      <pane xSplit="2" topLeftCell="C1" activePane="topRight" state="frozen"/>
      <selection pane="topRight" activeCell="G9" sqref="G9"/>
    </sheetView>
  </sheetViews>
  <sheetFormatPr baseColWidth="10" defaultRowHeight="16" x14ac:dyDescent="0.2"/>
  <cols>
    <col min="1" max="2" width="18.83203125" style="1" customWidth="1"/>
    <col min="3" max="3" width="12.83203125" style="1" customWidth="1"/>
    <col min="4" max="5" width="10.83203125" style="1"/>
    <col min="6" max="6" width="10.83203125" style="1" customWidth="1"/>
    <col min="7" max="16384" width="10.83203125" style="1"/>
  </cols>
  <sheetData>
    <row r="2" spans="1:27" x14ac:dyDescent="0.2">
      <c r="A2" s="2" t="s">
        <v>368</v>
      </c>
    </row>
    <row r="4" spans="1:27" ht="17" thickBot="1" x14ac:dyDescent="0.25">
      <c r="A4" s="92" t="s">
        <v>367</v>
      </c>
      <c r="B4" s="92" t="s">
        <v>141</v>
      </c>
      <c r="C4" s="92">
        <v>2022</v>
      </c>
      <c r="D4" s="92">
        <f>C4+1</f>
        <v>2023</v>
      </c>
      <c r="E4" s="92">
        <f t="shared" ref="E4:AA4" si="0">D4+1</f>
        <v>2024</v>
      </c>
      <c r="F4" s="92">
        <f t="shared" si="0"/>
        <v>2025</v>
      </c>
      <c r="G4" s="92">
        <f t="shared" si="0"/>
        <v>2026</v>
      </c>
      <c r="H4" s="92">
        <f t="shared" si="0"/>
        <v>2027</v>
      </c>
      <c r="I4" s="92">
        <f t="shared" si="0"/>
        <v>2028</v>
      </c>
      <c r="J4" s="92">
        <f t="shared" si="0"/>
        <v>2029</v>
      </c>
      <c r="K4" s="92">
        <f t="shared" si="0"/>
        <v>2030</v>
      </c>
      <c r="L4" s="92">
        <f t="shared" si="0"/>
        <v>2031</v>
      </c>
      <c r="M4" s="92">
        <f t="shared" si="0"/>
        <v>2032</v>
      </c>
      <c r="N4" s="92">
        <f t="shared" si="0"/>
        <v>2033</v>
      </c>
      <c r="O4" s="92">
        <f t="shared" si="0"/>
        <v>2034</v>
      </c>
      <c r="P4" s="92">
        <f t="shared" si="0"/>
        <v>2035</v>
      </c>
      <c r="Q4" s="92">
        <f t="shared" si="0"/>
        <v>2036</v>
      </c>
      <c r="R4" s="92">
        <f t="shared" si="0"/>
        <v>2037</v>
      </c>
      <c r="S4" s="92">
        <f t="shared" si="0"/>
        <v>2038</v>
      </c>
      <c r="T4" s="92">
        <f t="shared" si="0"/>
        <v>2039</v>
      </c>
      <c r="U4" s="92">
        <f t="shared" si="0"/>
        <v>2040</v>
      </c>
      <c r="V4" s="92">
        <f t="shared" si="0"/>
        <v>2041</v>
      </c>
      <c r="W4" s="92">
        <f t="shared" si="0"/>
        <v>2042</v>
      </c>
      <c r="X4" s="92">
        <f t="shared" si="0"/>
        <v>2043</v>
      </c>
      <c r="Y4" s="92">
        <f t="shared" si="0"/>
        <v>2044</v>
      </c>
      <c r="Z4" s="92">
        <f t="shared" si="0"/>
        <v>2045</v>
      </c>
      <c r="AA4" s="92">
        <f t="shared" si="0"/>
        <v>2046</v>
      </c>
    </row>
    <row r="5" spans="1:27" ht="17" thickTop="1" x14ac:dyDescent="0.2"/>
    <row r="6" spans="1:27" x14ac:dyDescent="0.2">
      <c r="A6" s="94" t="s">
        <v>223</v>
      </c>
      <c r="B6" s="123" t="s">
        <v>101</v>
      </c>
      <c r="C6" s="150">
        <f>SUM(C9:C15)</f>
        <v>2860253</v>
      </c>
      <c r="D6" s="150">
        <f t="shared" ref="D6:AA6" si="1">SUM(D9:D15)</f>
        <v>2043881</v>
      </c>
      <c r="E6" s="150">
        <f t="shared" si="1"/>
        <v>1534558</v>
      </c>
      <c r="F6" s="150">
        <f t="shared" si="1"/>
        <v>1154650</v>
      </c>
      <c r="G6" s="150">
        <f t="shared" si="1"/>
        <v>486380</v>
      </c>
      <c r="H6" s="150">
        <f t="shared" si="1"/>
        <v>595357</v>
      </c>
      <c r="I6" s="150">
        <f t="shared" si="1"/>
        <v>704931</v>
      </c>
      <c r="J6" s="150">
        <f t="shared" si="1"/>
        <v>828022</v>
      </c>
      <c r="K6" s="150">
        <f t="shared" si="1"/>
        <v>1021010</v>
      </c>
      <c r="L6" s="150">
        <f t="shared" si="1"/>
        <v>1120289</v>
      </c>
      <c r="M6" s="150">
        <f t="shared" si="1"/>
        <v>1202837</v>
      </c>
      <c r="N6" s="150">
        <f t="shared" si="1"/>
        <v>1317649</v>
      </c>
      <c r="O6" s="150">
        <f t="shared" si="1"/>
        <v>1480054</v>
      </c>
      <c r="P6" s="150">
        <f t="shared" si="1"/>
        <v>1669073</v>
      </c>
      <c r="Q6" s="150">
        <f t="shared" si="1"/>
        <v>1732879</v>
      </c>
      <c r="R6" s="150">
        <f t="shared" si="1"/>
        <v>1622410</v>
      </c>
      <c r="S6" s="150">
        <f t="shared" si="1"/>
        <v>1520606</v>
      </c>
      <c r="T6" s="150">
        <f t="shared" si="1"/>
        <v>1472993</v>
      </c>
      <c r="U6" s="150">
        <f t="shared" si="1"/>
        <v>1502637</v>
      </c>
      <c r="V6" s="150">
        <f t="shared" si="1"/>
        <v>1556860</v>
      </c>
      <c r="W6" s="150">
        <f t="shared" si="1"/>
        <v>1610106</v>
      </c>
      <c r="X6" s="150">
        <f t="shared" si="1"/>
        <v>1662669</v>
      </c>
      <c r="Y6" s="150">
        <f t="shared" si="1"/>
        <v>1711159</v>
      </c>
      <c r="Z6" s="150">
        <f t="shared" si="1"/>
        <v>1758664</v>
      </c>
      <c r="AA6" s="150">
        <f t="shared" si="1"/>
        <v>1758664</v>
      </c>
    </row>
    <row r="7" spans="1:27" x14ac:dyDescent="0.2">
      <c r="B7" s="101" t="s">
        <v>375</v>
      </c>
      <c r="C7" s="157">
        <f>C9+C11+C13+C14</f>
        <v>2084731</v>
      </c>
      <c r="D7" s="157">
        <f t="shared" ref="D7:AA7" si="2">D9+D11+D13+D14</f>
        <v>1247049</v>
      </c>
      <c r="E7" s="157">
        <f t="shared" si="2"/>
        <v>745956</v>
      </c>
      <c r="F7" s="157">
        <f t="shared" si="2"/>
        <v>622522</v>
      </c>
      <c r="G7" s="157">
        <f t="shared" si="2"/>
        <v>0</v>
      </c>
      <c r="H7" s="157">
        <f t="shared" si="2"/>
        <v>0</v>
      </c>
      <c r="I7" s="157">
        <f t="shared" si="2"/>
        <v>0</v>
      </c>
      <c r="J7" s="157">
        <f t="shared" si="2"/>
        <v>0</v>
      </c>
      <c r="K7" s="157">
        <f t="shared" si="2"/>
        <v>0</v>
      </c>
      <c r="L7" s="157">
        <f t="shared" si="2"/>
        <v>0</v>
      </c>
      <c r="M7" s="157">
        <f t="shared" si="2"/>
        <v>0</v>
      </c>
      <c r="N7" s="157">
        <f t="shared" si="2"/>
        <v>0</v>
      </c>
      <c r="O7" s="157">
        <f t="shared" si="2"/>
        <v>0</v>
      </c>
      <c r="P7" s="157">
        <f t="shared" si="2"/>
        <v>0</v>
      </c>
      <c r="Q7" s="157">
        <f t="shared" si="2"/>
        <v>0</v>
      </c>
      <c r="R7" s="157">
        <f t="shared" si="2"/>
        <v>0</v>
      </c>
      <c r="S7" s="157">
        <f t="shared" si="2"/>
        <v>0</v>
      </c>
      <c r="T7" s="157">
        <f t="shared" si="2"/>
        <v>0</v>
      </c>
      <c r="U7" s="157">
        <f t="shared" si="2"/>
        <v>0</v>
      </c>
      <c r="V7" s="157">
        <f t="shared" si="2"/>
        <v>0</v>
      </c>
      <c r="W7" s="157">
        <f t="shared" si="2"/>
        <v>0</v>
      </c>
      <c r="X7" s="157">
        <f t="shared" si="2"/>
        <v>0</v>
      </c>
      <c r="Y7" s="157">
        <f t="shared" si="2"/>
        <v>0</v>
      </c>
      <c r="Z7" s="157">
        <f t="shared" si="2"/>
        <v>0</v>
      </c>
      <c r="AA7" s="157">
        <f t="shared" si="2"/>
        <v>0</v>
      </c>
    </row>
    <row r="8" spans="1:27" x14ac:dyDescent="0.2">
      <c r="B8" s="106" t="s">
        <v>376</v>
      </c>
      <c r="C8" s="152">
        <f>C10+C12+C15</f>
        <v>775522</v>
      </c>
      <c r="D8" s="152">
        <f t="shared" ref="D8:AA8" si="3">D10+D12+D15</f>
        <v>796832</v>
      </c>
      <c r="E8" s="152">
        <f t="shared" si="3"/>
        <v>788602</v>
      </c>
      <c r="F8" s="152">
        <f t="shared" si="3"/>
        <v>532128</v>
      </c>
      <c r="G8" s="152">
        <f t="shared" si="3"/>
        <v>486380</v>
      </c>
      <c r="H8" s="152">
        <f t="shared" si="3"/>
        <v>595357</v>
      </c>
      <c r="I8" s="152">
        <f t="shared" si="3"/>
        <v>704931</v>
      </c>
      <c r="J8" s="152">
        <f t="shared" si="3"/>
        <v>828022</v>
      </c>
      <c r="K8" s="152">
        <f t="shared" si="3"/>
        <v>1021010</v>
      </c>
      <c r="L8" s="152">
        <f t="shared" si="3"/>
        <v>1120289</v>
      </c>
      <c r="M8" s="152">
        <f t="shared" si="3"/>
        <v>1202837</v>
      </c>
      <c r="N8" s="152">
        <f t="shared" si="3"/>
        <v>1317649</v>
      </c>
      <c r="O8" s="152">
        <f t="shared" si="3"/>
        <v>1480054</v>
      </c>
      <c r="P8" s="152">
        <f t="shared" si="3"/>
        <v>1669073</v>
      </c>
      <c r="Q8" s="152">
        <f t="shared" si="3"/>
        <v>1732879</v>
      </c>
      <c r="R8" s="152">
        <f t="shared" si="3"/>
        <v>1622410</v>
      </c>
      <c r="S8" s="152">
        <f t="shared" si="3"/>
        <v>1520606</v>
      </c>
      <c r="T8" s="152">
        <f t="shared" si="3"/>
        <v>1472993</v>
      </c>
      <c r="U8" s="152">
        <f t="shared" si="3"/>
        <v>1502637</v>
      </c>
      <c r="V8" s="152">
        <f t="shared" si="3"/>
        <v>1556860</v>
      </c>
      <c r="W8" s="152">
        <f t="shared" si="3"/>
        <v>1610106</v>
      </c>
      <c r="X8" s="152">
        <f t="shared" si="3"/>
        <v>1662669</v>
      </c>
      <c r="Y8" s="152">
        <f t="shared" si="3"/>
        <v>1711159</v>
      </c>
      <c r="Z8" s="152">
        <f t="shared" si="3"/>
        <v>1758664</v>
      </c>
      <c r="AA8" s="152">
        <f t="shared" si="3"/>
        <v>1758664</v>
      </c>
    </row>
    <row r="9" spans="1:27" x14ac:dyDescent="0.2">
      <c r="B9" s="158" t="s">
        <v>357</v>
      </c>
      <c r="C9" s="151">
        <f>Baseline!D61</f>
        <v>0</v>
      </c>
      <c r="D9" s="151">
        <f>Baseline!E61</f>
        <v>0</v>
      </c>
      <c r="E9" s="151">
        <f>Baseline!F61</f>
        <v>0</v>
      </c>
      <c r="F9" s="151">
        <f>Baseline!G61</f>
        <v>105146</v>
      </c>
      <c r="G9" s="151">
        <f>Baseline!H61</f>
        <v>0</v>
      </c>
      <c r="H9" s="151">
        <f>Baseline!I61</f>
        <v>0</v>
      </c>
      <c r="I9" s="151">
        <f>Baseline!J61</f>
        <v>0</v>
      </c>
      <c r="J9" s="151">
        <f>Baseline!K61</f>
        <v>0</v>
      </c>
      <c r="K9" s="151">
        <f>Baseline!L61</f>
        <v>0</v>
      </c>
      <c r="L9" s="151">
        <f>Baseline!M61</f>
        <v>0</v>
      </c>
      <c r="M9" s="151">
        <f>Baseline!N61</f>
        <v>0</v>
      </c>
      <c r="N9" s="151">
        <f>Baseline!O61</f>
        <v>0</v>
      </c>
      <c r="O9" s="151">
        <f>Baseline!P61</f>
        <v>0</v>
      </c>
      <c r="P9" s="151">
        <f>Baseline!Q61</f>
        <v>0</v>
      </c>
      <c r="Q9" s="151">
        <f>Baseline!R61</f>
        <v>0</v>
      </c>
      <c r="R9" s="151">
        <f>Baseline!S61</f>
        <v>0</v>
      </c>
      <c r="S9" s="151">
        <f>Baseline!T61</f>
        <v>0</v>
      </c>
      <c r="T9" s="151">
        <f>Baseline!U61</f>
        <v>0</v>
      </c>
      <c r="U9" s="151">
        <f>Baseline!V61</f>
        <v>0</v>
      </c>
      <c r="V9" s="151">
        <f>Baseline!W61</f>
        <v>0</v>
      </c>
      <c r="W9" s="151">
        <f>Baseline!X61</f>
        <v>0</v>
      </c>
      <c r="X9" s="151">
        <f>Baseline!Y61</f>
        <v>0</v>
      </c>
      <c r="Y9" s="151">
        <f>Baseline!Z61</f>
        <v>0</v>
      </c>
      <c r="Z9" s="151">
        <f>Baseline!AA61</f>
        <v>0</v>
      </c>
      <c r="AA9" s="151">
        <f>Baseline!AB61</f>
        <v>0</v>
      </c>
    </row>
    <row r="10" spans="1:27" x14ac:dyDescent="0.2">
      <c r="B10" s="158" t="s">
        <v>358</v>
      </c>
      <c r="C10" s="151">
        <f>Baseline!D66</f>
        <v>0</v>
      </c>
      <c r="D10" s="151">
        <f>Baseline!E66</f>
        <v>0</v>
      </c>
      <c r="E10" s="151">
        <f>Baseline!F66</f>
        <v>0</v>
      </c>
      <c r="F10" s="151">
        <f>Baseline!G66</f>
        <v>0</v>
      </c>
      <c r="G10" s="151">
        <f>Baseline!H66</f>
        <v>0</v>
      </c>
      <c r="H10" s="151">
        <f>Baseline!I66</f>
        <v>0</v>
      </c>
      <c r="I10" s="151">
        <f>Baseline!J66</f>
        <v>0</v>
      </c>
      <c r="J10" s="151">
        <f>Baseline!K66</f>
        <v>0</v>
      </c>
      <c r="K10" s="151">
        <f>Baseline!L66</f>
        <v>55533</v>
      </c>
      <c r="L10" s="151">
        <f>Baseline!M66</f>
        <v>49166</v>
      </c>
      <c r="M10" s="151">
        <f>Baseline!N66</f>
        <v>0</v>
      </c>
      <c r="N10" s="151">
        <f>Baseline!O66</f>
        <v>0</v>
      </c>
      <c r="O10" s="151">
        <f>Baseline!P66</f>
        <v>0</v>
      </c>
      <c r="P10" s="151">
        <f>Baseline!Q66</f>
        <v>0</v>
      </c>
      <c r="Q10" s="151">
        <f>Baseline!R66</f>
        <v>0</v>
      </c>
      <c r="R10" s="151">
        <f>Baseline!S66</f>
        <v>0</v>
      </c>
      <c r="S10" s="151">
        <f>Baseline!T66</f>
        <v>0</v>
      </c>
      <c r="T10" s="151">
        <f>Baseline!U66</f>
        <v>0</v>
      </c>
      <c r="U10" s="151">
        <f>Baseline!V66</f>
        <v>0</v>
      </c>
      <c r="V10" s="151">
        <f>Baseline!W66</f>
        <v>0</v>
      </c>
      <c r="W10" s="151">
        <f>Baseline!X66</f>
        <v>0</v>
      </c>
      <c r="X10" s="151">
        <f>Baseline!Y66</f>
        <v>0</v>
      </c>
      <c r="Y10" s="151">
        <f>Baseline!Z66</f>
        <v>0</v>
      </c>
      <c r="Z10" s="151">
        <f>Baseline!AA66</f>
        <v>0</v>
      </c>
      <c r="AA10" s="151">
        <f>Baseline!AB66</f>
        <v>0</v>
      </c>
    </row>
    <row r="11" spans="1:27" x14ac:dyDescent="0.2">
      <c r="B11" s="158" t="s">
        <v>359</v>
      </c>
      <c r="C11" s="151">
        <f>Baseline!D67</f>
        <v>0</v>
      </c>
      <c r="D11" s="151">
        <f>Baseline!E67</f>
        <v>0</v>
      </c>
      <c r="E11" s="151">
        <f>Baseline!F67</f>
        <v>0</v>
      </c>
      <c r="F11" s="151">
        <f>Baseline!G67</f>
        <v>71156</v>
      </c>
      <c r="G11" s="151">
        <f>Baseline!H67</f>
        <v>0</v>
      </c>
      <c r="H11" s="151">
        <f>Baseline!I67</f>
        <v>0</v>
      </c>
      <c r="I11" s="151">
        <f>Baseline!J67</f>
        <v>0</v>
      </c>
      <c r="J11" s="151">
        <f>Baseline!K67</f>
        <v>0</v>
      </c>
      <c r="K11" s="151">
        <f>Baseline!L67</f>
        <v>0</v>
      </c>
      <c r="L11" s="151">
        <f>Baseline!M67</f>
        <v>0</v>
      </c>
      <c r="M11" s="151">
        <f>Baseline!N67</f>
        <v>0</v>
      </c>
      <c r="N11" s="151">
        <f>Baseline!O67</f>
        <v>0</v>
      </c>
      <c r="O11" s="151">
        <f>Baseline!P67</f>
        <v>0</v>
      </c>
      <c r="P11" s="151">
        <f>Baseline!Q67</f>
        <v>0</v>
      </c>
      <c r="Q11" s="151">
        <f>Baseline!R67</f>
        <v>0</v>
      </c>
      <c r="R11" s="151">
        <f>Baseline!S67</f>
        <v>0</v>
      </c>
      <c r="S11" s="151">
        <f>Baseline!T67</f>
        <v>0</v>
      </c>
      <c r="T11" s="151">
        <f>Baseline!U67</f>
        <v>0</v>
      </c>
      <c r="U11" s="151">
        <f>Baseline!V67</f>
        <v>0</v>
      </c>
      <c r="V11" s="151">
        <f>Baseline!W67</f>
        <v>0</v>
      </c>
      <c r="W11" s="151">
        <f>Baseline!X67</f>
        <v>0</v>
      </c>
      <c r="X11" s="151">
        <f>Baseline!Y67</f>
        <v>0</v>
      </c>
      <c r="Y11" s="151">
        <f>Baseline!Z67</f>
        <v>0</v>
      </c>
      <c r="Z11" s="151">
        <f>Baseline!AA67</f>
        <v>0</v>
      </c>
      <c r="AA11" s="151">
        <f>Baseline!AB67</f>
        <v>0</v>
      </c>
    </row>
    <row r="12" spans="1:27" x14ac:dyDescent="0.2">
      <c r="B12" s="158" t="s">
        <v>360</v>
      </c>
      <c r="C12" s="151">
        <f>Baseline!D70</f>
        <v>16205</v>
      </c>
      <c r="D12" s="151">
        <f>Baseline!E70</f>
        <v>20018</v>
      </c>
      <c r="E12" s="151">
        <f>Baseline!F70</f>
        <v>31121</v>
      </c>
      <c r="F12" s="151">
        <f>Baseline!G70</f>
        <v>36179</v>
      </c>
      <c r="G12" s="151">
        <f>Baseline!H70</f>
        <v>91228</v>
      </c>
      <c r="H12" s="151">
        <f>Baseline!I70</f>
        <v>167420</v>
      </c>
      <c r="I12" s="151">
        <f>Baseline!J70</f>
        <v>282603</v>
      </c>
      <c r="J12" s="151">
        <f>Baseline!K70</f>
        <v>427600</v>
      </c>
      <c r="K12" s="151">
        <f>Baseline!L70</f>
        <v>573727</v>
      </c>
      <c r="L12" s="151">
        <f>Baseline!M70</f>
        <v>772594</v>
      </c>
      <c r="M12" s="151">
        <f>Baseline!N70</f>
        <v>987703</v>
      </c>
      <c r="N12" s="151">
        <f>Baseline!O70</f>
        <v>1180043</v>
      </c>
      <c r="O12" s="151">
        <f>Baseline!P70</f>
        <v>1413235</v>
      </c>
      <c r="P12" s="151">
        <f>Baseline!Q70</f>
        <v>1666153</v>
      </c>
      <c r="Q12" s="151">
        <f>Baseline!R70</f>
        <v>1786099</v>
      </c>
      <c r="R12" s="151">
        <f>Baseline!S70</f>
        <v>1723164</v>
      </c>
      <c r="S12" s="151">
        <f>Baseline!T70</f>
        <v>1659373</v>
      </c>
      <c r="T12" s="151">
        <f>Baseline!U70</f>
        <v>1639265</v>
      </c>
      <c r="U12" s="151">
        <f>Baseline!V70</f>
        <v>1687654</v>
      </c>
      <c r="V12" s="151">
        <f>Baseline!W70</f>
        <v>1738819</v>
      </c>
      <c r="W12" s="151">
        <f>Baseline!X70</f>
        <v>1785258</v>
      </c>
      <c r="X12" s="151">
        <f>Baseline!Y70</f>
        <v>1827696</v>
      </c>
      <c r="Y12" s="151">
        <f>Baseline!Z70</f>
        <v>1864633</v>
      </c>
      <c r="Z12" s="151">
        <f>Baseline!AA70</f>
        <v>1898372</v>
      </c>
      <c r="AA12" s="151">
        <f>Baseline!AB70</f>
        <v>1898372</v>
      </c>
    </row>
    <row r="13" spans="1:27" x14ac:dyDescent="0.2">
      <c r="B13" s="158" t="s">
        <v>361</v>
      </c>
      <c r="C13" s="151">
        <f>Baseline!D77</f>
        <v>1454800</v>
      </c>
      <c r="D13" s="151">
        <f>Baseline!E77</f>
        <v>1103013</v>
      </c>
      <c r="E13" s="151">
        <f>Baseline!F77</f>
        <v>119841</v>
      </c>
      <c r="F13" s="151">
        <f>Baseline!G77</f>
        <v>446220</v>
      </c>
      <c r="G13" s="151">
        <f>Baseline!H77</f>
        <v>0</v>
      </c>
      <c r="H13" s="151">
        <f>Baseline!I77</f>
        <v>0</v>
      </c>
      <c r="I13" s="151">
        <f>Baseline!J77</f>
        <v>0</v>
      </c>
      <c r="J13" s="151">
        <f>Baseline!K77</f>
        <v>0</v>
      </c>
      <c r="K13" s="151">
        <f>Baseline!L77</f>
        <v>0</v>
      </c>
      <c r="L13" s="151">
        <f>Baseline!M77</f>
        <v>0</v>
      </c>
      <c r="M13" s="151">
        <f>Baseline!N77</f>
        <v>0</v>
      </c>
      <c r="N13" s="151">
        <f>Baseline!O77</f>
        <v>0</v>
      </c>
      <c r="O13" s="151">
        <f>Baseline!P77</f>
        <v>0</v>
      </c>
      <c r="P13" s="151">
        <f>Baseline!Q77</f>
        <v>0</v>
      </c>
      <c r="Q13" s="151">
        <f>Baseline!R77</f>
        <v>0</v>
      </c>
      <c r="R13" s="151">
        <f>Baseline!S77</f>
        <v>0</v>
      </c>
      <c r="S13" s="151">
        <f>Baseline!T77</f>
        <v>0</v>
      </c>
      <c r="T13" s="151">
        <f>Baseline!U77</f>
        <v>0</v>
      </c>
      <c r="U13" s="151">
        <f>Baseline!V77</f>
        <v>0</v>
      </c>
      <c r="V13" s="151">
        <f>Baseline!W77</f>
        <v>0</v>
      </c>
      <c r="W13" s="151">
        <f>Baseline!X77</f>
        <v>0</v>
      </c>
      <c r="X13" s="151">
        <f>Baseline!Y77</f>
        <v>0</v>
      </c>
      <c r="Y13" s="151">
        <f>Baseline!Z77</f>
        <v>0</v>
      </c>
      <c r="Z13" s="151">
        <f>Baseline!AA77</f>
        <v>0</v>
      </c>
      <c r="AA13" s="151">
        <f>Baseline!AB77</f>
        <v>0</v>
      </c>
    </row>
    <row r="14" spans="1:27" x14ac:dyDescent="0.2">
      <c r="B14" s="158" t="s">
        <v>362</v>
      </c>
      <c r="C14" s="151">
        <f>Baseline!D78</f>
        <v>629931</v>
      </c>
      <c r="D14" s="151">
        <f>Baseline!E78</f>
        <v>144036</v>
      </c>
      <c r="E14" s="151">
        <f>Baseline!F78</f>
        <v>626115</v>
      </c>
      <c r="F14" s="151">
        <f>Baseline!G78</f>
        <v>0</v>
      </c>
      <c r="G14" s="151">
        <f>Baseline!H78</f>
        <v>0</v>
      </c>
      <c r="H14" s="151">
        <f>Baseline!I78</f>
        <v>0</v>
      </c>
      <c r="I14" s="151">
        <f>Baseline!J78</f>
        <v>0</v>
      </c>
      <c r="J14" s="151">
        <f>Baseline!K78</f>
        <v>0</v>
      </c>
      <c r="K14" s="151">
        <f>Baseline!L78</f>
        <v>0</v>
      </c>
      <c r="L14" s="151">
        <f>Baseline!M78</f>
        <v>0</v>
      </c>
      <c r="M14" s="151">
        <f>Baseline!N78</f>
        <v>0</v>
      </c>
      <c r="N14" s="151">
        <f>Baseline!O78</f>
        <v>0</v>
      </c>
      <c r="O14" s="151">
        <f>Baseline!P78</f>
        <v>0</v>
      </c>
      <c r="P14" s="151">
        <f>Baseline!Q78</f>
        <v>0</v>
      </c>
      <c r="Q14" s="151">
        <f>Baseline!R78</f>
        <v>0</v>
      </c>
      <c r="R14" s="151">
        <f>Baseline!S78</f>
        <v>0</v>
      </c>
      <c r="S14" s="151">
        <f>Baseline!T78</f>
        <v>0</v>
      </c>
      <c r="T14" s="151">
        <f>Baseline!U78</f>
        <v>0</v>
      </c>
      <c r="U14" s="151">
        <f>Baseline!V78</f>
        <v>0</v>
      </c>
      <c r="V14" s="151">
        <f>Baseline!W78</f>
        <v>0</v>
      </c>
      <c r="W14" s="151">
        <f>Baseline!X78</f>
        <v>0</v>
      </c>
      <c r="X14" s="151">
        <f>Baseline!Y78</f>
        <v>0</v>
      </c>
      <c r="Y14" s="151">
        <f>Baseline!Z78</f>
        <v>0</v>
      </c>
      <c r="Z14" s="151">
        <f>Baseline!AA78</f>
        <v>0</v>
      </c>
      <c r="AA14" s="151">
        <f>Baseline!AB78</f>
        <v>0</v>
      </c>
    </row>
    <row r="15" spans="1:27" x14ac:dyDescent="0.2">
      <c r="A15" s="8"/>
      <c r="B15" s="159" t="s">
        <v>363</v>
      </c>
      <c r="C15" s="152">
        <f>Proposed!D77</f>
        <v>759317</v>
      </c>
      <c r="D15" s="152">
        <f>Proposed!E77</f>
        <v>776814</v>
      </c>
      <c r="E15" s="152">
        <f>Proposed!F77</f>
        <v>757481</v>
      </c>
      <c r="F15" s="152">
        <f>Proposed!G77</f>
        <v>495949</v>
      </c>
      <c r="G15" s="152">
        <f>Proposed!H77</f>
        <v>395152</v>
      </c>
      <c r="H15" s="152">
        <f>Proposed!I77</f>
        <v>427937</v>
      </c>
      <c r="I15" s="152">
        <f>Proposed!J77</f>
        <v>422328</v>
      </c>
      <c r="J15" s="152">
        <f>Proposed!K77</f>
        <v>400422</v>
      </c>
      <c r="K15" s="152">
        <f>Proposed!L77</f>
        <v>391750</v>
      </c>
      <c r="L15" s="152">
        <f>Proposed!M77</f>
        <v>298529</v>
      </c>
      <c r="M15" s="152">
        <f>Proposed!N77</f>
        <v>215134</v>
      </c>
      <c r="N15" s="152">
        <f>Proposed!O77</f>
        <v>137606</v>
      </c>
      <c r="O15" s="152">
        <f>Proposed!P77</f>
        <v>66819</v>
      </c>
      <c r="P15" s="152">
        <f>Proposed!Q77</f>
        <v>2920</v>
      </c>
      <c r="Q15" s="152">
        <f>Proposed!R77</f>
        <v>-53220</v>
      </c>
      <c r="R15" s="152">
        <f>Proposed!S77</f>
        <v>-100754</v>
      </c>
      <c r="S15" s="152">
        <f>Proposed!T77</f>
        <v>-138767</v>
      </c>
      <c r="T15" s="152">
        <f>Proposed!U77</f>
        <v>-166272</v>
      </c>
      <c r="U15" s="152">
        <f>Proposed!V77</f>
        <v>-185017</v>
      </c>
      <c r="V15" s="152">
        <f>Proposed!W77</f>
        <v>-181959</v>
      </c>
      <c r="W15" s="152">
        <f>Proposed!X77</f>
        <v>-175152</v>
      </c>
      <c r="X15" s="152">
        <f>Proposed!Y77</f>
        <v>-165027</v>
      </c>
      <c r="Y15" s="152">
        <f>Proposed!Z77</f>
        <v>-153474</v>
      </c>
      <c r="Z15" s="152">
        <f>Proposed!AA77</f>
        <v>-139708</v>
      </c>
      <c r="AA15" s="152">
        <f>Proposed!AB77</f>
        <v>-139708</v>
      </c>
    </row>
    <row r="16" spans="1:27" x14ac:dyDescent="0.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row>
    <row r="17" spans="1:27" x14ac:dyDescent="0.2">
      <c r="A17" s="94" t="s">
        <v>218</v>
      </c>
      <c r="B17" s="123" t="s">
        <v>101</v>
      </c>
      <c r="C17" s="150">
        <f>SUM(C20:C26)</f>
        <v>2860253</v>
      </c>
      <c r="D17" s="150">
        <f t="shared" ref="D17:AA17" si="4">SUM(D20:D26)</f>
        <v>2043881</v>
      </c>
      <c r="E17" s="150">
        <f t="shared" si="4"/>
        <v>1534558</v>
      </c>
      <c r="F17" s="150">
        <f t="shared" si="4"/>
        <v>6712948</v>
      </c>
      <c r="G17" s="150">
        <f t="shared" si="4"/>
        <v>5978952</v>
      </c>
      <c r="H17" s="150">
        <f t="shared" si="4"/>
        <v>4507566</v>
      </c>
      <c r="I17" s="150">
        <f t="shared" si="4"/>
        <v>4139945</v>
      </c>
      <c r="J17" s="150">
        <f t="shared" si="4"/>
        <v>2002937</v>
      </c>
      <c r="K17" s="150">
        <f t="shared" si="4"/>
        <v>879922</v>
      </c>
      <c r="L17" s="150">
        <f t="shared" si="4"/>
        <v>818828</v>
      </c>
      <c r="M17" s="150">
        <f t="shared" si="4"/>
        <v>683461</v>
      </c>
      <c r="N17" s="150">
        <f t="shared" si="4"/>
        <v>1196814</v>
      </c>
      <c r="O17" s="150">
        <f t="shared" si="4"/>
        <v>1619924</v>
      </c>
      <c r="P17" s="150">
        <f t="shared" si="4"/>
        <v>1791778</v>
      </c>
      <c r="Q17" s="150">
        <f t="shared" si="4"/>
        <v>2404960</v>
      </c>
      <c r="R17" s="150">
        <f t="shared" si="4"/>
        <v>3318601</v>
      </c>
      <c r="S17" s="150">
        <f t="shared" si="4"/>
        <v>4129141</v>
      </c>
      <c r="T17" s="150">
        <f t="shared" si="4"/>
        <v>5338306</v>
      </c>
      <c r="U17" s="150">
        <f t="shared" si="4"/>
        <v>8014008</v>
      </c>
      <c r="V17" s="150">
        <f t="shared" si="4"/>
        <v>7551868</v>
      </c>
      <c r="W17" s="150">
        <f t="shared" si="4"/>
        <v>6321258</v>
      </c>
      <c r="X17" s="150">
        <f t="shared" si="4"/>
        <v>5500160</v>
      </c>
      <c r="Y17" s="150">
        <f t="shared" si="4"/>
        <v>4028490</v>
      </c>
      <c r="Z17" s="150">
        <f t="shared" si="4"/>
        <v>2548767</v>
      </c>
      <c r="AA17" s="150">
        <f t="shared" si="4"/>
        <v>2205141</v>
      </c>
    </row>
    <row r="18" spans="1:27" x14ac:dyDescent="0.2">
      <c r="B18" s="101" t="s">
        <v>375</v>
      </c>
      <c r="C18" s="157">
        <f>C20+C22+C24+C25</f>
        <v>2084731</v>
      </c>
      <c r="D18" s="157">
        <f t="shared" ref="D18:AA18" si="5">D20+D22+D24+D25</f>
        <v>1247049</v>
      </c>
      <c r="E18" s="157">
        <f t="shared" si="5"/>
        <v>745956</v>
      </c>
      <c r="F18" s="157">
        <f t="shared" si="5"/>
        <v>6216999</v>
      </c>
      <c r="G18" s="157">
        <f t="shared" si="5"/>
        <v>5583800</v>
      </c>
      <c r="H18" s="157">
        <f t="shared" si="5"/>
        <v>4079629</v>
      </c>
      <c r="I18" s="157">
        <f t="shared" si="5"/>
        <v>3717617</v>
      </c>
      <c r="J18" s="157">
        <f t="shared" si="5"/>
        <v>1335888</v>
      </c>
      <c r="K18" s="157">
        <f t="shared" si="5"/>
        <v>0</v>
      </c>
      <c r="L18" s="157">
        <f t="shared" si="5"/>
        <v>0</v>
      </c>
      <c r="M18" s="157">
        <f t="shared" si="5"/>
        <v>0</v>
      </c>
      <c r="N18" s="157">
        <f t="shared" si="5"/>
        <v>731262</v>
      </c>
      <c r="O18" s="157">
        <f t="shared" si="5"/>
        <v>1310533</v>
      </c>
      <c r="P18" s="157">
        <f t="shared" si="5"/>
        <v>1764225</v>
      </c>
      <c r="Q18" s="157">
        <f t="shared" si="5"/>
        <v>2690769</v>
      </c>
      <c r="R18" s="157">
        <f t="shared" si="5"/>
        <v>3909210</v>
      </c>
      <c r="S18" s="157">
        <f t="shared" si="5"/>
        <v>5034400</v>
      </c>
      <c r="T18" s="157">
        <f t="shared" si="5"/>
        <v>6602219</v>
      </c>
      <c r="U18" s="157">
        <f t="shared" si="5"/>
        <v>8305856</v>
      </c>
      <c r="V18" s="157">
        <f t="shared" si="5"/>
        <v>7914937</v>
      </c>
      <c r="W18" s="157">
        <f t="shared" si="5"/>
        <v>7778881</v>
      </c>
      <c r="X18" s="157">
        <f t="shared" si="5"/>
        <v>7678875</v>
      </c>
      <c r="Y18" s="157">
        <f t="shared" si="5"/>
        <v>6497576</v>
      </c>
      <c r="Z18" s="157">
        <f t="shared" si="5"/>
        <v>5312797</v>
      </c>
      <c r="AA18" s="157">
        <f t="shared" si="5"/>
        <v>4930043</v>
      </c>
    </row>
    <row r="19" spans="1:27" x14ac:dyDescent="0.2">
      <c r="B19" s="106" t="s">
        <v>376</v>
      </c>
      <c r="C19" s="152">
        <f>C21+C23+C26</f>
        <v>775522</v>
      </c>
      <c r="D19" s="152">
        <f t="shared" ref="D19:AA19" si="6">D21+D23+D26</f>
        <v>796832</v>
      </c>
      <c r="E19" s="152">
        <f t="shared" si="6"/>
        <v>788602</v>
      </c>
      <c r="F19" s="152">
        <f t="shared" si="6"/>
        <v>495949</v>
      </c>
      <c r="G19" s="152">
        <f t="shared" si="6"/>
        <v>395152</v>
      </c>
      <c r="H19" s="152">
        <f t="shared" si="6"/>
        <v>427937</v>
      </c>
      <c r="I19" s="152">
        <f t="shared" si="6"/>
        <v>422328</v>
      </c>
      <c r="J19" s="152">
        <f t="shared" si="6"/>
        <v>667049</v>
      </c>
      <c r="K19" s="152">
        <f t="shared" si="6"/>
        <v>879922</v>
      </c>
      <c r="L19" s="152">
        <f t="shared" si="6"/>
        <v>818828</v>
      </c>
      <c r="M19" s="152">
        <f t="shared" si="6"/>
        <v>683461</v>
      </c>
      <c r="N19" s="152">
        <f t="shared" si="6"/>
        <v>465552</v>
      </c>
      <c r="O19" s="152">
        <f t="shared" si="6"/>
        <v>309391</v>
      </c>
      <c r="P19" s="152">
        <f t="shared" si="6"/>
        <v>27553</v>
      </c>
      <c r="Q19" s="152">
        <f t="shared" si="6"/>
        <v>-285809</v>
      </c>
      <c r="R19" s="152">
        <f t="shared" si="6"/>
        <v>-590609</v>
      </c>
      <c r="S19" s="152">
        <f t="shared" si="6"/>
        <v>-905259</v>
      </c>
      <c r="T19" s="152">
        <f t="shared" si="6"/>
        <v>-1263913</v>
      </c>
      <c r="U19" s="152">
        <f t="shared" si="6"/>
        <v>-291848</v>
      </c>
      <c r="V19" s="152">
        <f t="shared" si="6"/>
        <v>-363069</v>
      </c>
      <c r="W19" s="152">
        <f t="shared" si="6"/>
        <v>-1457623</v>
      </c>
      <c r="X19" s="152">
        <f t="shared" si="6"/>
        <v>-2178715</v>
      </c>
      <c r="Y19" s="152">
        <f t="shared" si="6"/>
        <v>-2469086</v>
      </c>
      <c r="Z19" s="152">
        <f t="shared" si="6"/>
        <v>-2764030</v>
      </c>
      <c r="AA19" s="152">
        <f t="shared" si="6"/>
        <v>-2724902</v>
      </c>
    </row>
    <row r="20" spans="1:27" x14ac:dyDescent="0.2">
      <c r="B20" s="158" t="s">
        <v>357</v>
      </c>
      <c r="C20" s="153">
        <f>Proposed!D60</f>
        <v>0</v>
      </c>
      <c r="D20" s="153">
        <f>Proposed!E60</f>
        <v>0</v>
      </c>
      <c r="E20" s="153">
        <f>Proposed!F60</f>
        <v>0</v>
      </c>
      <c r="F20" s="153">
        <f>Proposed!G60</f>
        <v>3806153</v>
      </c>
      <c r="G20" s="153">
        <f>Proposed!H60</f>
        <v>2212054</v>
      </c>
      <c r="H20" s="153">
        <f>Proposed!I60</f>
        <v>1317899</v>
      </c>
      <c r="I20" s="153">
        <f>Proposed!J60</f>
        <v>785140</v>
      </c>
      <c r="J20" s="153">
        <f>Proposed!K60</f>
        <v>0</v>
      </c>
      <c r="K20" s="153">
        <f>Proposed!L60</f>
        <v>0</v>
      </c>
      <c r="L20" s="153">
        <f>Proposed!M60</f>
        <v>0</v>
      </c>
      <c r="M20" s="153">
        <f>Proposed!N60</f>
        <v>0</v>
      </c>
      <c r="N20" s="153">
        <f>Proposed!O60</f>
        <v>0</v>
      </c>
      <c r="O20" s="153">
        <f>Proposed!P60</f>
        <v>0</v>
      </c>
      <c r="P20" s="153">
        <f>Proposed!Q60</f>
        <v>0</v>
      </c>
      <c r="Q20" s="153">
        <f>Proposed!R60</f>
        <v>0</v>
      </c>
      <c r="R20" s="153">
        <f>Proposed!S60</f>
        <v>0</v>
      </c>
      <c r="S20" s="153">
        <f>Proposed!T60</f>
        <v>0</v>
      </c>
      <c r="T20" s="153">
        <f>Proposed!U60</f>
        <v>1205717</v>
      </c>
      <c r="U20" s="153">
        <f>Proposed!V60</f>
        <v>3120223</v>
      </c>
      <c r="V20" s="153">
        <f>Proposed!W60</f>
        <v>2806831</v>
      </c>
      <c r="W20" s="153">
        <f>Proposed!X60</f>
        <v>2748501</v>
      </c>
      <c r="X20" s="153">
        <f>Proposed!Y60</f>
        <v>2690171</v>
      </c>
      <c r="Y20" s="153">
        <f>Proposed!Z60</f>
        <v>1581053</v>
      </c>
      <c r="Z20" s="153">
        <f>Proposed!AA60</f>
        <v>928802</v>
      </c>
      <c r="AA20" s="153">
        <f>Proposed!AB60</f>
        <v>557281</v>
      </c>
    </row>
    <row r="21" spans="1:27" x14ac:dyDescent="0.2">
      <c r="B21" s="158" t="s">
        <v>358</v>
      </c>
      <c r="C21" s="153">
        <f>Proposed!D65</f>
        <v>0</v>
      </c>
      <c r="D21" s="153">
        <f>Proposed!E65</f>
        <v>0</v>
      </c>
      <c r="E21" s="153">
        <f>Proposed!F65</f>
        <v>0</v>
      </c>
      <c r="F21" s="153">
        <f>Proposed!G65</f>
        <v>0</v>
      </c>
      <c r="G21" s="153">
        <f>Proposed!H65</f>
        <v>0</v>
      </c>
      <c r="H21" s="153">
        <f>Proposed!I65</f>
        <v>0</v>
      </c>
      <c r="I21" s="153">
        <f>Proposed!J65</f>
        <v>0</v>
      </c>
      <c r="J21" s="153">
        <f>Proposed!K65</f>
        <v>0</v>
      </c>
      <c r="K21" s="153">
        <f>Proposed!L65</f>
        <v>50836</v>
      </c>
      <c r="L21" s="153">
        <f>Proposed!M65</f>
        <v>41880</v>
      </c>
      <c r="M21" s="153">
        <f>Proposed!N65</f>
        <v>0</v>
      </c>
      <c r="N21" s="153">
        <f>Proposed!O65</f>
        <v>0</v>
      </c>
      <c r="O21" s="153">
        <f>Proposed!P65</f>
        <v>0</v>
      </c>
      <c r="P21" s="153">
        <f>Proposed!Q65</f>
        <v>0</v>
      </c>
      <c r="Q21" s="153">
        <f>Proposed!R65</f>
        <v>0</v>
      </c>
      <c r="R21" s="153">
        <f>Proposed!S65</f>
        <v>0</v>
      </c>
      <c r="S21" s="153">
        <f>Proposed!T65</f>
        <v>0</v>
      </c>
      <c r="T21" s="153">
        <f>Proposed!U65</f>
        <v>0</v>
      </c>
      <c r="U21" s="153">
        <f>Proposed!V65</f>
        <v>710867</v>
      </c>
      <c r="V21" s="153">
        <f>Proposed!W65</f>
        <v>754539</v>
      </c>
      <c r="W21" s="153">
        <f>Proposed!X65</f>
        <v>398919</v>
      </c>
      <c r="X21" s="153">
        <f>Proposed!Y65</f>
        <v>236452</v>
      </c>
      <c r="Y21" s="153">
        <f>Proposed!Z65</f>
        <v>203284</v>
      </c>
      <c r="Z21" s="153">
        <f>Proposed!AA65</f>
        <v>160181</v>
      </c>
      <c r="AA21" s="153">
        <f>Proposed!AB65</f>
        <v>193892</v>
      </c>
    </row>
    <row r="22" spans="1:27" x14ac:dyDescent="0.2">
      <c r="B22" s="158" t="s">
        <v>359</v>
      </c>
      <c r="C22" s="153">
        <f>Proposed!D66</f>
        <v>0</v>
      </c>
      <c r="D22" s="153">
        <f>Proposed!E66</f>
        <v>0</v>
      </c>
      <c r="E22" s="153">
        <f>Proposed!F66</f>
        <v>0</v>
      </c>
      <c r="F22" s="153">
        <f>Proposed!G66</f>
        <v>288074</v>
      </c>
      <c r="G22" s="153">
        <f>Proposed!H66</f>
        <v>563784</v>
      </c>
      <c r="H22" s="153">
        <f>Proposed!I66</f>
        <v>1083325</v>
      </c>
      <c r="I22" s="153">
        <f>Proposed!J66</f>
        <v>1929257</v>
      </c>
      <c r="J22" s="153">
        <f>Proposed!K66</f>
        <v>736250</v>
      </c>
      <c r="K22" s="153">
        <f>Proposed!L66</f>
        <v>0</v>
      </c>
      <c r="L22" s="153">
        <f>Proposed!M66</f>
        <v>0</v>
      </c>
      <c r="M22" s="153">
        <f>Proposed!N66</f>
        <v>0</v>
      </c>
      <c r="N22" s="153">
        <f>Proposed!O66</f>
        <v>731262</v>
      </c>
      <c r="O22" s="153">
        <f>Proposed!P66</f>
        <v>1310533</v>
      </c>
      <c r="P22" s="153">
        <f>Proposed!Q66</f>
        <v>1764225</v>
      </c>
      <c r="Q22" s="153">
        <f>Proposed!R66</f>
        <v>2690769</v>
      </c>
      <c r="R22" s="153">
        <f>Proposed!S66</f>
        <v>3909210</v>
      </c>
      <c r="S22" s="153">
        <f>Proposed!T66</f>
        <v>5034400</v>
      </c>
      <c r="T22" s="153">
        <f>Proposed!U66</f>
        <v>5396502</v>
      </c>
      <c r="U22" s="153">
        <f>Proposed!V66</f>
        <v>5185633</v>
      </c>
      <c r="V22" s="153">
        <f>Proposed!W66</f>
        <v>5108106</v>
      </c>
      <c r="W22" s="153">
        <f>Proposed!X66</f>
        <v>5030380</v>
      </c>
      <c r="X22" s="153">
        <f>Proposed!Y66</f>
        <v>4988704</v>
      </c>
      <c r="Y22" s="153">
        <f>Proposed!Z66</f>
        <v>4916523</v>
      </c>
      <c r="Z22" s="153">
        <f>Proposed!AA66</f>
        <v>4383995</v>
      </c>
      <c r="AA22" s="153">
        <f>Proposed!AB66</f>
        <v>4372762</v>
      </c>
    </row>
    <row r="23" spans="1:27" x14ac:dyDescent="0.2">
      <c r="B23" s="158" t="s">
        <v>360</v>
      </c>
      <c r="C23" s="153">
        <f>Proposed!D68</f>
        <v>16205</v>
      </c>
      <c r="D23" s="153">
        <f>Proposed!E68</f>
        <v>20018</v>
      </c>
      <c r="E23" s="153">
        <f>Proposed!F68</f>
        <v>31121</v>
      </c>
      <c r="F23" s="153">
        <f>Proposed!G68</f>
        <v>0</v>
      </c>
      <c r="G23" s="153">
        <f>Proposed!H68</f>
        <v>0</v>
      </c>
      <c r="H23" s="153">
        <f>Proposed!I68</f>
        <v>0</v>
      </c>
      <c r="I23" s="153">
        <f>Proposed!J68</f>
        <v>0</v>
      </c>
      <c r="J23" s="153">
        <f>Proposed!K68</f>
        <v>266627</v>
      </c>
      <c r="K23" s="153">
        <f>Proposed!L68</f>
        <v>437336</v>
      </c>
      <c r="L23" s="153">
        <f>Proposed!M68</f>
        <v>478419</v>
      </c>
      <c r="M23" s="153">
        <f>Proposed!N68</f>
        <v>468327</v>
      </c>
      <c r="N23" s="153">
        <f>Proposed!O68</f>
        <v>327946</v>
      </c>
      <c r="O23" s="153">
        <f>Proposed!P68</f>
        <v>242572</v>
      </c>
      <c r="P23" s="153">
        <f>Proposed!Q68</f>
        <v>24633</v>
      </c>
      <c r="Q23" s="153">
        <f>Proposed!R68</f>
        <v>-232589</v>
      </c>
      <c r="R23" s="153">
        <f>Proposed!S68</f>
        <v>-489855</v>
      </c>
      <c r="S23" s="153">
        <f>Proposed!T68</f>
        <v>-766492</v>
      </c>
      <c r="T23" s="153">
        <f>Proposed!U68</f>
        <v>-1097641</v>
      </c>
      <c r="U23" s="153">
        <f>Proposed!V68</f>
        <v>-817698</v>
      </c>
      <c r="V23" s="153">
        <f>Proposed!W68</f>
        <v>-935649</v>
      </c>
      <c r="W23" s="153">
        <f>Proposed!X68</f>
        <v>-1681390</v>
      </c>
      <c r="X23" s="153">
        <f>Proposed!Y68</f>
        <v>-2250140</v>
      </c>
      <c r="Y23" s="153">
        <f>Proposed!Z68</f>
        <v>-2518896</v>
      </c>
      <c r="Z23" s="153">
        <f>Proposed!AA68</f>
        <v>-2784503</v>
      </c>
      <c r="AA23" s="153">
        <f>Proposed!AB68</f>
        <v>-2779086</v>
      </c>
    </row>
    <row r="24" spans="1:27" x14ac:dyDescent="0.2">
      <c r="B24" s="158" t="s">
        <v>361</v>
      </c>
      <c r="C24" s="153">
        <f>Proposed!D75</f>
        <v>1454800</v>
      </c>
      <c r="D24" s="153">
        <f>Proposed!E75</f>
        <v>619026</v>
      </c>
      <c r="E24" s="153">
        <f>Proposed!F75</f>
        <v>745956</v>
      </c>
      <c r="F24" s="153">
        <f>Proposed!G75</f>
        <v>1644140</v>
      </c>
      <c r="G24" s="153">
        <f>Proposed!H75</f>
        <v>2578498</v>
      </c>
      <c r="H24" s="153">
        <f>Proposed!I75</f>
        <v>1075043</v>
      </c>
      <c r="I24" s="153">
        <f>Proposed!J75</f>
        <v>393446</v>
      </c>
      <c r="J24" s="153">
        <f>Proposed!K75</f>
        <v>0</v>
      </c>
      <c r="K24" s="153">
        <f>Proposed!L75</f>
        <v>0</v>
      </c>
      <c r="L24" s="153">
        <f>Proposed!M75</f>
        <v>0</v>
      </c>
      <c r="M24" s="153">
        <f>Proposed!N75</f>
        <v>0</v>
      </c>
      <c r="N24" s="153">
        <f>Proposed!O75</f>
        <v>0</v>
      </c>
      <c r="O24" s="153">
        <f>Proposed!P75</f>
        <v>0</v>
      </c>
      <c r="P24" s="153">
        <f>Proposed!Q75</f>
        <v>0</v>
      </c>
      <c r="Q24" s="153">
        <f>Proposed!R75</f>
        <v>0</v>
      </c>
      <c r="R24" s="153">
        <f>Proposed!S75</f>
        <v>0</v>
      </c>
      <c r="S24" s="153">
        <f>Proposed!T75</f>
        <v>0</v>
      </c>
      <c r="T24" s="153">
        <f>Proposed!U75</f>
        <v>0</v>
      </c>
      <c r="U24" s="153">
        <f>Proposed!V75</f>
        <v>0</v>
      </c>
      <c r="V24" s="153">
        <f>Proposed!W75</f>
        <v>0</v>
      </c>
      <c r="W24" s="153">
        <f>Proposed!X75</f>
        <v>0</v>
      </c>
      <c r="X24" s="153">
        <f>Proposed!Y75</f>
        <v>0</v>
      </c>
      <c r="Y24" s="153">
        <f>Proposed!Z75</f>
        <v>0</v>
      </c>
      <c r="Z24" s="153">
        <f>Proposed!AA75</f>
        <v>0</v>
      </c>
      <c r="AA24" s="153">
        <f>Proposed!AB75</f>
        <v>0</v>
      </c>
    </row>
    <row r="25" spans="1:27" x14ac:dyDescent="0.2">
      <c r="B25" s="158" t="s">
        <v>362</v>
      </c>
      <c r="C25" s="153">
        <f>Proposed!D76</f>
        <v>629931</v>
      </c>
      <c r="D25" s="153">
        <f>Proposed!E76</f>
        <v>628023</v>
      </c>
      <c r="E25" s="153">
        <f>Proposed!F76</f>
        <v>0</v>
      </c>
      <c r="F25" s="153">
        <f>Proposed!G76</f>
        <v>478632</v>
      </c>
      <c r="G25" s="153">
        <f>Proposed!H76</f>
        <v>229464</v>
      </c>
      <c r="H25" s="153">
        <f>Proposed!I76</f>
        <v>603362</v>
      </c>
      <c r="I25" s="153">
        <f>Proposed!J76</f>
        <v>609774</v>
      </c>
      <c r="J25" s="153">
        <f>Proposed!K76</f>
        <v>599638</v>
      </c>
      <c r="K25" s="153">
        <f>Proposed!L76</f>
        <v>0</v>
      </c>
      <c r="L25" s="153">
        <f>Proposed!M76</f>
        <v>0</v>
      </c>
      <c r="M25" s="153">
        <f>Proposed!N76</f>
        <v>0</v>
      </c>
      <c r="N25" s="153">
        <f>Proposed!O76</f>
        <v>0</v>
      </c>
      <c r="O25" s="153">
        <f>Proposed!P76</f>
        <v>0</v>
      </c>
      <c r="P25" s="153">
        <f>Proposed!Q76</f>
        <v>0</v>
      </c>
      <c r="Q25" s="153">
        <f>Proposed!R76</f>
        <v>0</v>
      </c>
      <c r="R25" s="153">
        <f>Proposed!S76</f>
        <v>0</v>
      </c>
      <c r="S25" s="153">
        <f>Proposed!T76</f>
        <v>0</v>
      </c>
      <c r="T25" s="153">
        <f>Proposed!U76</f>
        <v>0</v>
      </c>
      <c r="U25" s="153">
        <f>Proposed!V76</f>
        <v>0</v>
      </c>
      <c r="V25" s="153">
        <f>Proposed!W76</f>
        <v>0</v>
      </c>
      <c r="W25" s="153">
        <f>Proposed!X76</f>
        <v>0</v>
      </c>
      <c r="X25" s="153">
        <f>Proposed!Y76</f>
        <v>0</v>
      </c>
      <c r="Y25" s="153">
        <f>Proposed!Z76</f>
        <v>0</v>
      </c>
      <c r="Z25" s="153">
        <f>Proposed!AA76</f>
        <v>0</v>
      </c>
      <c r="AA25" s="153">
        <f>Proposed!AB76</f>
        <v>0</v>
      </c>
    </row>
    <row r="26" spans="1:27" x14ac:dyDescent="0.2">
      <c r="A26" s="8"/>
      <c r="B26" s="159" t="s">
        <v>363</v>
      </c>
      <c r="C26" s="154">
        <f>Proposed!D77</f>
        <v>759317</v>
      </c>
      <c r="D26" s="154">
        <f>Proposed!E77</f>
        <v>776814</v>
      </c>
      <c r="E26" s="154">
        <f>Proposed!F77</f>
        <v>757481</v>
      </c>
      <c r="F26" s="154">
        <f>Proposed!G77</f>
        <v>495949</v>
      </c>
      <c r="G26" s="154">
        <f>Proposed!H77</f>
        <v>395152</v>
      </c>
      <c r="H26" s="154">
        <f>Proposed!I77</f>
        <v>427937</v>
      </c>
      <c r="I26" s="154">
        <f>Proposed!J77</f>
        <v>422328</v>
      </c>
      <c r="J26" s="154">
        <f>Proposed!K77</f>
        <v>400422</v>
      </c>
      <c r="K26" s="154">
        <f>Proposed!L77</f>
        <v>391750</v>
      </c>
      <c r="L26" s="154">
        <f>Proposed!M77</f>
        <v>298529</v>
      </c>
      <c r="M26" s="154">
        <f>Proposed!N77</f>
        <v>215134</v>
      </c>
      <c r="N26" s="154">
        <f>Proposed!O77</f>
        <v>137606</v>
      </c>
      <c r="O26" s="154">
        <f>Proposed!P77</f>
        <v>66819</v>
      </c>
      <c r="P26" s="154">
        <f>Proposed!Q77</f>
        <v>2920</v>
      </c>
      <c r="Q26" s="154">
        <f>Proposed!R77</f>
        <v>-53220</v>
      </c>
      <c r="R26" s="154">
        <f>Proposed!S77</f>
        <v>-100754</v>
      </c>
      <c r="S26" s="154">
        <f>Proposed!T77</f>
        <v>-138767</v>
      </c>
      <c r="T26" s="154">
        <f>Proposed!U77</f>
        <v>-166272</v>
      </c>
      <c r="U26" s="154">
        <f>Proposed!V77</f>
        <v>-185017</v>
      </c>
      <c r="V26" s="154">
        <f>Proposed!W77</f>
        <v>-181959</v>
      </c>
      <c r="W26" s="154">
        <f>Proposed!X77</f>
        <v>-175152</v>
      </c>
      <c r="X26" s="154">
        <f>Proposed!Y77</f>
        <v>-165027</v>
      </c>
      <c r="Y26" s="154">
        <f>Proposed!Z77</f>
        <v>-153474</v>
      </c>
      <c r="Z26" s="154">
        <f>Proposed!AA77</f>
        <v>-139708</v>
      </c>
      <c r="AA26" s="154">
        <f>Proposed!AB77</f>
        <v>-139708</v>
      </c>
    </row>
    <row r="27" spans="1:27" x14ac:dyDescent="0.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row>
    <row r="28" spans="1:27" x14ac:dyDescent="0.2">
      <c r="A28" s="94" t="s">
        <v>356</v>
      </c>
      <c r="B28" s="123" t="s">
        <v>101</v>
      </c>
      <c r="C28" s="150">
        <f>SUM(C31:C37)</f>
        <v>2860253</v>
      </c>
      <c r="D28" s="150">
        <f t="shared" ref="D28:AA28" si="7">SUM(D31:D37)</f>
        <v>2043881</v>
      </c>
      <c r="E28" s="150">
        <f t="shared" si="7"/>
        <v>1534558</v>
      </c>
      <c r="F28" s="150">
        <f t="shared" si="7"/>
        <v>6712948</v>
      </c>
      <c r="G28" s="150">
        <f t="shared" si="7"/>
        <v>5978952</v>
      </c>
      <c r="H28" s="150">
        <f t="shared" si="7"/>
        <v>4507566</v>
      </c>
      <c r="I28" s="150">
        <f t="shared" si="7"/>
        <v>4750449</v>
      </c>
      <c r="J28" s="150">
        <f t="shared" si="7"/>
        <v>4407511</v>
      </c>
      <c r="K28" s="150">
        <f t="shared" si="7"/>
        <v>5062586</v>
      </c>
      <c r="L28" s="150">
        <f t="shared" si="7"/>
        <v>5831577</v>
      </c>
      <c r="M28" s="150">
        <f t="shared" si="7"/>
        <v>6724134</v>
      </c>
      <c r="N28" s="150">
        <f t="shared" si="7"/>
        <v>8453089</v>
      </c>
      <c r="O28" s="150">
        <f t="shared" si="7"/>
        <v>9208968</v>
      </c>
      <c r="P28" s="150">
        <f t="shared" si="7"/>
        <v>9005556</v>
      </c>
      <c r="Q28" s="150">
        <f t="shared" si="7"/>
        <v>9286627</v>
      </c>
      <c r="R28" s="150">
        <f t="shared" si="7"/>
        <v>9151646</v>
      </c>
      <c r="S28" s="150">
        <f t="shared" si="7"/>
        <v>9041402</v>
      </c>
      <c r="T28" s="150">
        <f t="shared" si="7"/>
        <v>8949634</v>
      </c>
      <c r="U28" s="150">
        <f t="shared" si="7"/>
        <v>8817661</v>
      </c>
      <c r="V28" s="150">
        <f t="shared" si="7"/>
        <v>8686883</v>
      </c>
      <c r="W28" s="150">
        <f t="shared" si="7"/>
        <v>6747839</v>
      </c>
      <c r="X28" s="150">
        <f t="shared" si="7"/>
        <v>5407191</v>
      </c>
      <c r="Y28" s="150">
        <f t="shared" si="7"/>
        <v>3605738</v>
      </c>
      <c r="Z28" s="150">
        <f t="shared" si="7"/>
        <v>2547623</v>
      </c>
      <c r="AA28" s="150">
        <f t="shared" si="7"/>
        <v>2204453</v>
      </c>
    </row>
    <row r="29" spans="1:27" x14ac:dyDescent="0.2">
      <c r="B29" s="101" t="s">
        <v>375</v>
      </c>
      <c r="C29" s="157">
        <f>C31+C33+C35+C36</f>
        <v>2084731</v>
      </c>
      <c r="D29" s="157">
        <f t="shared" ref="D29:AA29" si="8">D31+D33+D35+D36</f>
        <v>1247049</v>
      </c>
      <c r="E29" s="157">
        <f t="shared" si="8"/>
        <v>745956</v>
      </c>
      <c r="F29" s="157">
        <f t="shared" si="8"/>
        <v>6216999</v>
      </c>
      <c r="G29" s="157">
        <f t="shared" si="8"/>
        <v>5583800</v>
      </c>
      <c r="H29" s="157">
        <f t="shared" si="8"/>
        <v>4079629</v>
      </c>
      <c r="I29" s="157">
        <f t="shared" si="8"/>
        <v>4396671</v>
      </c>
      <c r="J29" s="157">
        <f t="shared" si="8"/>
        <v>4056297</v>
      </c>
      <c r="K29" s="157">
        <f t="shared" si="8"/>
        <v>4765090</v>
      </c>
      <c r="L29" s="157">
        <f t="shared" si="8"/>
        <v>5576809</v>
      </c>
      <c r="M29" s="157">
        <f t="shared" si="8"/>
        <v>6550900</v>
      </c>
      <c r="N29" s="157">
        <f t="shared" si="8"/>
        <v>8295794</v>
      </c>
      <c r="O29" s="157">
        <f t="shared" si="8"/>
        <v>9140390</v>
      </c>
      <c r="P29" s="157">
        <f t="shared" si="8"/>
        <v>9004733</v>
      </c>
      <c r="Q29" s="157">
        <f t="shared" si="8"/>
        <v>8780956</v>
      </c>
      <c r="R29" s="157">
        <f t="shared" si="8"/>
        <v>8572485</v>
      </c>
      <c r="S29" s="157">
        <f t="shared" si="8"/>
        <v>8354150</v>
      </c>
      <c r="T29" s="157">
        <f t="shared" si="8"/>
        <v>8145872</v>
      </c>
      <c r="U29" s="157">
        <f t="shared" si="8"/>
        <v>7993082</v>
      </c>
      <c r="V29" s="157">
        <f t="shared" si="8"/>
        <v>7830711</v>
      </c>
      <c r="W29" s="157">
        <f t="shared" si="8"/>
        <v>7703892</v>
      </c>
      <c r="X29" s="157">
        <f t="shared" si="8"/>
        <v>7542318</v>
      </c>
      <c r="Y29" s="157">
        <f t="shared" si="8"/>
        <v>6363543</v>
      </c>
      <c r="Z29" s="157">
        <f t="shared" si="8"/>
        <v>5303837</v>
      </c>
      <c r="AA29" s="157">
        <f t="shared" si="8"/>
        <v>4942273</v>
      </c>
    </row>
    <row r="30" spans="1:27" x14ac:dyDescent="0.2">
      <c r="B30" s="106" t="s">
        <v>376</v>
      </c>
      <c r="C30" s="152">
        <f>C32+C34+C37</f>
        <v>775522</v>
      </c>
      <c r="D30" s="152">
        <f t="shared" ref="D30:AA30" si="9">D32+D34+D37</f>
        <v>796832</v>
      </c>
      <c r="E30" s="152">
        <f t="shared" si="9"/>
        <v>788602</v>
      </c>
      <c r="F30" s="152">
        <f t="shared" si="9"/>
        <v>495949</v>
      </c>
      <c r="G30" s="152">
        <f t="shared" si="9"/>
        <v>395152</v>
      </c>
      <c r="H30" s="152">
        <f t="shared" si="9"/>
        <v>427937</v>
      </c>
      <c r="I30" s="152">
        <f t="shared" si="9"/>
        <v>353778</v>
      </c>
      <c r="J30" s="152">
        <f t="shared" si="9"/>
        <v>351214</v>
      </c>
      <c r="K30" s="152">
        <f t="shared" si="9"/>
        <v>297496</v>
      </c>
      <c r="L30" s="152">
        <f t="shared" si="9"/>
        <v>254768</v>
      </c>
      <c r="M30" s="152">
        <f t="shared" si="9"/>
        <v>173234</v>
      </c>
      <c r="N30" s="152">
        <f t="shared" si="9"/>
        <v>157295</v>
      </c>
      <c r="O30" s="152">
        <f t="shared" si="9"/>
        <v>68578</v>
      </c>
      <c r="P30" s="152">
        <f t="shared" si="9"/>
        <v>823</v>
      </c>
      <c r="Q30" s="152">
        <f t="shared" si="9"/>
        <v>505671</v>
      </c>
      <c r="R30" s="152">
        <f t="shared" si="9"/>
        <v>579161</v>
      </c>
      <c r="S30" s="152">
        <f t="shared" si="9"/>
        <v>687252</v>
      </c>
      <c r="T30" s="152">
        <f t="shared" si="9"/>
        <v>803762</v>
      </c>
      <c r="U30" s="152">
        <f t="shared" si="9"/>
        <v>824579</v>
      </c>
      <c r="V30" s="152">
        <f t="shared" si="9"/>
        <v>856172</v>
      </c>
      <c r="W30" s="152">
        <f t="shared" si="9"/>
        <v>-956053</v>
      </c>
      <c r="X30" s="152">
        <f t="shared" si="9"/>
        <v>-2135127</v>
      </c>
      <c r="Y30" s="152">
        <f t="shared" si="9"/>
        <v>-2757805</v>
      </c>
      <c r="Z30" s="152">
        <f t="shared" si="9"/>
        <v>-2756214</v>
      </c>
      <c r="AA30" s="152">
        <f t="shared" si="9"/>
        <v>-2737820</v>
      </c>
    </row>
    <row r="31" spans="1:27" x14ac:dyDescent="0.2">
      <c r="B31" s="158" t="s">
        <v>357</v>
      </c>
      <c r="C31" s="153">
        <f>'Scenario 1'!D60</f>
        <v>0</v>
      </c>
      <c r="D31" s="153">
        <f>'Scenario 1'!E60</f>
        <v>0</v>
      </c>
      <c r="E31" s="153">
        <f>'Scenario 1'!F60</f>
        <v>0</v>
      </c>
      <c r="F31" s="153">
        <f>'Scenario 1'!G60</f>
        <v>3806153</v>
      </c>
      <c r="G31" s="153">
        <f>'Scenario 1'!H60</f>
        <v>2212054</v>
      </c>
      <c r="H31" s="153">
        <f>'Scenario 1'!I60</f>
        <v>1317899</v>
      </c>
      <c r="I31" s="153">
        <f>'Scenario 1'!J60</f>
        <v>779540</v>
      </c>
      <c r="J31" s="153">
        <f>'Scenario 1'!K60</f>
        <v>0</v>
      </c>
      <c r="K31" s="153">
        <f>'Scenario 1'!L60</f>
        <v>0</v>
      </c>
      <c r="L31" s="153">
        <f>'Scenario 1'!M60</f>
        <v>0</v>
      </c>
      <c r="M31" s="153">
        <f>'Scenario 1'!N60</f>
        <v>444631</v>
      </c>
      <c r="N31" s="153">
        <f>'Scenario 1'!O60</f>
        <v>2355058</v>
      </c>
      <c r="O31" s="153">
        <f>'Scenario 1'!P60</f>
        <v>3339975</v>
      </c>
      <c r="P31" s="153">
        <f>'Scenario 1'!Q60</f>
        <v>3328511</v>
      </c>
      <c r="Q31" s="153">
        <f>'Scenario 1'!R60</f>
        <v>3236431</v>
      </c>
      <c r="R31" s="153">
        <f>'Scenario 1'!S60</f>
        <v>3144351</v>
      </c>
      <c r="S31" s="153">
        <f>'Scenario 1'!T60</f>
        <v>3052272</v>
      </c>
      <c r="T31" s="153">
        <f>'Scenario 1'!U60</f>
        <v>2960239</v>
      </c>
      <c r="U31" s="153">
        <f>'Scenario 1'!V60</f>
        <v>2861528</v>
      </c>
      <c r="V31" s="153">
        <f>'Scenario 1'!W60</f>
        <v>2748501</v>
      </c>
      <c r="W31" s="153">
        <f>'Scenario 1'!X60</f>
        <v>2690170</v>
      </c>
      <c r="X31" s="153">
        <f>'Scenario 1'!Y60</f>
        <v>2631841</v>
      </c>
      <c r="Y31" s="153">
        <f>'Scenario 1'!Z60</f>
        <v>1546095</v>
      </c>
      <c r="Z31" s="153">
        <f>'Scenario 1'!AA60</f>
        <v>927657</v>
      </c>
      <c r="AA31" s="153">
        <f>'Scenario 1'!AB60</f>
        <v>556594</v>
      </c>
    </row>
    <row r="32" spans="1:27" x14ac:dyDescent="0.2">
      <c r="B32" s="158" t="s">
        <v>358</v>
      </c>
      <c r="C32" s="153">
        <f>'Scenario 1'!D65</f>
        <v>0</v>
      </c>
      <c r="D32" s="153">
        <f>'Scenario 1'!E65</f>
        <v>0</v>
      </c>
      <c r="E32" s="153">
        <f>'Scenario 1'!F65</f>
        <v>0</v>
      </c>
      <c r="F32" s="153">
        <f>'Scenario 1'!G65</f>
        <v>0</v>
      </c>
      <c r="G32" s="153">
        <f>'Scenario 1'!H65</f>
        <v>0</v>
      </c>
      <c r="H32" s="153">
        <f>'Scenario 1'!I65</f>
        <v>0</v>
      </c>
      <c r="I32" s="153">
        <f>'Scenario 1'!J65</f>
        <v>0</v>
      </c>
      <c r="J32" s="153">
        <f>'Scenario 1'!K65</f>
        <v>0</v>
      </c>
      <c r="K32" s="153">
        <f>'Scenario 1'!L65</f>
        <v>0</v>
      </c>
      <c r="L32" s="153">
        <f>'Scenario 1'!M65</f>
        <v>0</v>
      </c>
      <c r="M32" s="153">
        <f>'Scenario 1'!N65</f>
        <v>0</v>
      </c>
      <c r="N32" s="153">
        <f>'Scenario 1'!O65</f>
        <v>0</v>
      </c>
      <c r="O32" s="153">
        <f>'Scenario 1'!P65</f>
        <v>0</v>
      </c>
      <c r="P32" s="153">
        <f>'Scenario 1'!Q65</f>
        <v>91060</v>
      </c>
      <c r="Q32" s="153">
        <f>'Scenario 1'!R65</f>
        <v>702649</v>
      </c>
      <c r="R32" s="153">
        <f>'Scenario 1'!S65</f>
        <v>895783</v>
      </c>
      <c r="S32" s="153">
        <f>'Scenario 1'!T65</f>
        <v>1055921</v>
      </c>
      <c r="T32" s="153">
        <f>'Scenario 1'!U65</f>
        <v>1145960</v>
      </c>
      <c r="U32" s="153">
        <f>'Scenario 1'!V65</f>
        <v>1124755</v>
      </c>
      <c r="V32" s="153">
        <f>'Scenario 1'!W65</f>
        <v>1059723</v>
      </c>
      <c r="W32" s="153">
        <f>'Scenario 1'!X65</f>
        <v>499109</v>
      </c>
      <c r="X32" s="153">
        <f>'Scenario 1'!Y65</f>
        <v>219412</v>
      </c>
      <c r="Y32" s="153">
        <f>'Scenario 1'!Z65</f>
        <v>130292</v>
      </c>
      <c r="Z32" s="153">
        <f>'Scenario 1'!AA65</f>
        <v>162203</v>
      </c>
      <c r="AA32" s="153">
        <f>'Scenario 1'!AB65</f>
        <v>181848</v>
      </c>
    </row>
    <row r="33" spans="1:27" x14ac:dyDescent="0.2">
      <c r="B33" s="158" t="s">
        <v>359</v>
      </c>
      <c r="C33" s="153">
        <f>'Scenario 1'!D66</f>
        <v>0</v>
      </c>
      <c r="D33" s="153">
        <f>'Scenario 1'!E66</f>
        <v>0</v>
      </c>
      <c r="E33" s="153">
        <f>'Scenario 1'!F66</f>
        <v>0</v>
      </c>
      <c r="F33" s="153">
        <f>'Scenario 1'!G66</f>
        <v>288074</v>
      </c>
      <c r="G33" s="153">
        <f>'Scenario 1'!H66</f>
        <v>563784</v>
      </c>
      <c r="H33" s="153">
        <f>'Scenario 1'!I66</f>
        <v>1083325</v>
      </c>
      <c r="I33" s="153">
        <f>'Scenario 1'!J66</f>
        <v>1917370</v>
      </c>
      <c r="J33" s="153">
        <f>'Scenario 1'!K66</f>
        <v>3040342</v>
      </c>
      <c r="K33" s="153">
        <f>'Scenario 1'!L66</f>
        <v>4162778</v>
      </c>
      <c r="L33" s="153">
        <f>'Scenario 1'!M66</f>
        <v>5219779</v>
      </c>
      <c r="M33" s="153">
        <f>'Scenario 1'!N66</f>
        <v>6106269</v>
      </c>
      <c r="N33" s="153">
        <f>'Scenario 1'!O66</f>
        <v>5940736</v>
      </c>
      <c r="O33" s="153">
        <f>'Scenario 1'!P66</f>
        <v>5800415</v>
      </c>
      <c r="P33" s="153">
        <f>'Scenario 1'!Q66</f>
        <v>5676222</v>
      </c>
      <c r="Q33" s="153">
        <f>'Scenario 1'!R66</f>
        <v>5544525</v>
      </c>
      <c r="R33" s="153">
        <f>'Scenario 1'!S66</f>
        <v>5428134</v>
      </c>
      <c r="S33" s="153">
        <f>'Scenario 1'!T66</f>
        <v>5301878</v>
      </c>
      <c r="T33" s="153">
        <f>'Scenario 1'!U66</f>
        <v>5185633</v>
      </c>
      <c r="U33" s="153">
        <f>'Scenario 1'!V66</f>
        <v>5131554</v>
      </c>
      <c r="V33" s="153">
        <f>'Scenario 1'!W66</f>
        <v>5082210</v>
      </c>
      <c r="W33" s="153">
        <f>'Scenario 1'!X66</f>
        <v>5013722</v>
      </c>
      <c r="X33" s="153">
        <f>'Scenario 1'!Y66</f>
        <v>4910477</v>
      </c>
      <c r="Y33" s="153">
        <f>'Scenario 1'!Z66</f>
        <v>4817448</v>
      </c>
      <c r="Z33" s="153">
        <f>'Scenario 1'!AA66</f>
        <v>4376180</v>
      </c>
      <c r="AA33" s="153">
        <f>'Scenario 1'!AB66</f>
        <v>4385679</v>
      </c>
    </row>
    <row r="34" spans="1:27" x14ac:dyDescent="0.2">
      <c r="B34" s="158" t="s">
        <v>360</v>
      </c>
      <c r="C34" s="153">
        <f>'Scenario 1'!D68</f>
        <v>16205</v>
      </c>
      <c r="D34" s="153">
        <f>'Scenario 1'!E68</f>
        <v>20018</v>
      </c>
      <c r="E34" s="153">
        <f>'Scenario 1'!F68</f>
        <v>31121</v>
      </c>
      <c r="F34" s="153">
        <f>'Scenario 1'!G68</f>
        <v>0</v>
      </c>
      <c r="G34" s="153">
        <f>'Scenario 1'!H68</f>
        <v>0</v>
      </c>
      <c r="H34" s="153">
        <f>'Scenario 1'!I68</f>
        <v>0</v>
      </c>
      <c r="I34" s="153">
        <f>'Scenario 1'!J68</f>
        <v>0</v>
      </c>
      <c r="J34" s="153">
        <f>'Scenario 1'!K68</f>
        <v>0</v>
      </c>
      <c r="K34" s="153">
        <f>'Scenario 1'!L68</f>
        <v>12739</v>
      </c>
      <c r="L34" s="153">
        <f>'Scenario 1'!M68</f>
        <v>43256</v>
      </c>
      <c r="M34" s="153">
        <f>'Scenario 1'!N68</f>
        <v>28666</v>
      </c>
      <c r="N34" s="153">
        <f>'Scenario 1'!O68</f>
        <v>86857</v>
      </c>
      <c r="O34" s="153">
        <f>'Scenario 1'!P68</f>
        <v>65476</v>
      </c>
      <c r="P34" s="153">
        <f>'Scenario 1'!Q68</f>
        <v>-33176</v>
      </c>
      <c r="Q34" s="153">
        <f>'Scenario 1'!R68</f>
        <v>-87813</v>
      </c>
      <c r="R34" s="153">
        <f>'Scenario 1'!S68</f>
        <v>-164234</v>
      </c>
      <c r="S34" s="153">
        <f>'Scenario 1'!T68</f>
        <v>-182884</v>
      </c>
      <c r="T34" s="153">
        <f>'Scenario 1'!U68</f>
        <v>-133868</v>
      </c>
      <c r="U34" s="153">
        <f>'Scenario 1'!V68</f>
        <v>-90248</v>
      </c>
      <c r="V34" s="153">
        <f>'Scenario 1'!W68</f>
        <v>0</v>
      </c>
      <c r="W34" s="153">
        <f>'Scenario 1'!X68</f>
        <v>-1261430</v>
      </c>
      <c r="X34" s="153">
        <f>'Scenario 1'!Y68</f>
        <v>-2173685</v>
      </c>
      <c r="Y34" s="153">
        <f>'Scenario 1'!Z68</f>
        <v>-2721192</v>
      </c>
      <c r="Z34" s="153">
        <f>'Scenario 1'!AA68</f>
        <v>-2778709</v>
      </c>
      <c r="AA34" s="153">
        <f>'Scenario 1'!AB68</f>
        <v>-2779960</v>
      </c>
    </row>
    <row r="35" spans="1:27" x14ac:dyDescent="0.2">
      <c r="B35" s="158" t="s">
        <v>361</v>
      </c>
      <c r="C35" s="153">
        <f>'Scenario 1'!D75</f>
        <v>1454800</v>
      </c>
      <c r="D35" s="153">
        <f>'Scenario 1'!E75</f>
        <v>619026</v>
      </c>
      <c r="E35" s="153">
        <f>'Scenario 1'!F75</f>
        <v>745956</v>
      </c>
      <c r="F35" s="153">
        <f>'Scenario 1'!G75</f>
        <v>1644140</v>
      </c>
      <c r="G35" s="153">
        <f>'Scenario 1'!H75</f>
        <v>2578498</v>
      </c>
      <c r="H35" s="153">
        <f>'Scenario 1'!I75</f>
        <v>1075043</v>
      </c>
      <c r="I35" s="153">
        <f>'Scenario 1'!J75</f>
        <v>1495497</v>
      </c>
      <c r="J35" s="153">
        <f>'Scenario 1'!K75</f>
        <v>410828</v>
      </c>
      <c r="K35" s="153">
        <f>'Scenario 1'!L75</f>
        <v>602312</v>
      </c>
      <c r="L35" s="153">
        <f>'Scenario 1'!M75</f>
        <v>357030</v>
      </c>
      <c r="M35" s="153">
        <f>'Scenario 1'!N75</f>
        <v>0</v>
      </c>
      <c r="N35" s="153">
        <f>'Scenario 1'!O75</f>
        <v>0</v>
      </c>
      <c r="O35" s="153">
        <f>'Scenario 1'!P75</f>
        <v>0</v>
      </c>
      <c r="P35" s="153">
        <f>'Scenario 1'!Q75</f>
        <v>0</v>
      </c>
      <c r="Q35" s="153">
        <f>'Scenario 1'!R75</f>
        <v>0</v>
      </c>
      <c r="R35" s="153">
        <f>'Scenario 1'!S75</f>
        <v>0</v>
      </c>
      <c r="S35" s="153">
        <f>'Scenario 1'!T75</f>
        <v>0</v>
      </c>
      <c r="T35" s="153">
        <f>'Scenario 1'!U75</f>
        <v>0</v>
      </c>
      <c r="U35" s="153">
        <f>'Scenario 1'!V75</f>
        <v>0</v>
      </c>
      <c r="V35" s="153">
        <f>'Scenario 1'!W75</f>
        <v>0</v>
      </c>
      <c r="W35" s="153">
        <f>'Scenario 1'!X75</f>
        <v>0</v>
      </c>
      <c r="X35" s="153">
        <f>'Scenario 1'!Y75</f>
        <v>0</v>
      </c>
      <c r="Y35" s="153">
        <f>'Scenario 1'!Z75</f>
        <v>0</v>
      </c>
      <c r="Z35" s="153">
        <f>'Scenario 1'!AA75</f>
        <v>0</v>
      </c>
      <c r="AA35" s="153">
        <f>'Scenario 1'!AB75</f>
        <v>0</v>
      </c>
    </row>
    <row r="36" spans="1:27" x14ac:dyDescent="0.2">
      <c r="B36" s="158" t="s">
        <v>362</v>
      </c>
      <c r="C36" s="153">
        <f>'Scenario 1'!D76</f>
        <v>629931</v>
      </c>
      <c r="D36" s="153">
        <f>'Scenario 1'!E76</f>
        <v>628023</v>
      </c>
      <c r="E36" s="153">
        <f>'Scenario 1'!F76</f>
        <v>0</v>
      </c>
      <c r="F36" s="153">
        <f>'Scenario 1'!G76</f>
        <v>478632</v>
      </c>
      <c r="G36" s="153">
        <f>'Scenario 1'!H76</f>
        <v>229464</v>
      </c>
      <c r="H36" s="153">
        <f>'Scenario 1'!I76</f>
        <v>603362</v>
      </c>
      <c r="I36" s="153">
        <f>'Scenario 1'!J76</f>
        <v>204264</v>
      </c>
      <c r="J36" s="153">
        <f>'Scenario 1'!K76</f>
        <v>605127</v>
      </c>
      <c r="K36" s="153">
        <f>'Scenario 1'!L76</f>
        <v>0</v>
      </c>
      <c r="L36" s="153">
        <f>'Scenario 1'!M76</f>
        <v>0</v>
      </c>
      <c r="M36" s="153">
        <f>'Scenario 1'!N76</f>
        <v>0</v>
      </c>
      <c r="N36" s="153">
        <f>'Scenario 1'!O76</f>
        <v>0</v>
      </c>
      <c r="O36" s="153">
        <f>'Scenario 1'!P76</f>
        <v>0</v>
      </c>
      <c r="P36" s="153">
        <f>'Scenario 1'!Q76</f>
        <v>0</v>
      </c>
      <c r="Q36" s="153">
        <f>'Scenario 1'!R76</f>
        <v>0</v>
      </c>
      <c r="R36" s="153">
        <f>'Scenario 1'!S76</f>
        <v>0</v>
      </c>
      <c r="S36" s="153">
        <f>'Scenario 1'!T76</f>
        <v>0</v>
      </c>
      <c r="T36" s="153">
        <f>'Scenario 1'!U76</f>
        <v>0</v>
      </c>
      <c r="U36" s="153">
        <f>'Scenario 1'!V76</f>
        <v>0</v>
      </c>
      <c r="V36" s="153">
        <f>'Scenario 1'!W76</f>
        <v>0</v>
      </c>
      <c r="W36" s="153">
        <f>'Scenario 1'!X76</f>
        <v>0</v>
      </c>
      <c r="X36" s="153">
        <f>'Scenario 1'!Y76</f>
        <v>0</v>
      </c>
      <c r="Y36" s="153">
        <f>'Scenario 1'!Z76</f>
        <v>0</v>
      </c>
      <c r="Z36" s="153">
        <f>'Scenario 1'!AA76</f>
        <v>0</v>
      </c>
      <c r="AA36" s="153">
        <f>'Scenario 1'!AB76</f>
        <v>0</v>
      </c>
    </row>
    <row r="37" spans="1:27" x14ac:dyDescent="0.2">
      <c r="A37" s="8"/>
      <c r="B37" s="159" t="s">
        <v>363</v>
      </c>
      <c r="C37" s="154">
        <f>'Scenario 1'!D77</f>
        <v>759317</v>
      </c>
      <c r="D37" s="154">
        <f>'Scenario 1'!E77</f>
        <v>776814</v>
      </c>
      <c r="E37" s="154">
        <f>'Scenario 1'!F77</f>
        <v>757481</v>
      </c>
      <c r="F37" s="154">
        <f>'Scenario 1'!G77</f>
        <v>495949</v>
      </c>
      <c r="G37" s="154">
        <f>'Scenario 1'!H77</f>
        <v>395152</v>
      </c>
      <c r="H37" s="154">
        <f>'Scenario 1'!I77</f>
        <v>427937</v>
      </c>
      <c r="I37" s="154">
        <f>'Scenario 1'!J77</f>
        <v>353778</v>
      </c>
      <c r="J37" s="154">
        <f>'Scenario 1'!K77</f>
        <v>351214</v>
      </c>
      <c r="K37" s="154">
        <f>'Scenario 1'!L77</f>
        <v>284757</v>
      </c>
      <c r="L37" s="154">
        <f>'Scenario 1'!M77</f>
        <v>211512</v>
      </c>
      <c r="M37" s="154">
        <f>'Scenario 1'!N77</f>
        <v>144568</v>
      </c>
      <c r="N37" s="154">
        <f>'Scenario 1'!O77</f>
        <v>70438</v>
      </c>
      <c r="O37" s="154">
        <f>'Scenario 1'!P77</f>
        <v>3102</v>
      </c>
      <c r="P37" s="154">
        <f>'Scenario 1'!Q77</f>
        <v>-57061</v>
      </c>
      <c r="Q37" s="154">
        <f>'Scenario 1'!R77</f>
        <v>-109165</v>
      </c>
      <c r="R37" s="154">
        <f>'Scenario 1'!S77</f>
        <v>-152388</v>
      </c>
      <c r="S37" s="154">
        <f>'Scenario 1'!T77</f>
        <v>-185785</v>
      </c>
      <c r="T37" s="154">
        <f>'Scenario 1'!U77</f>
        <v>-208330</v>
      </c>
      <c r="U37" s="154">
        <f>'Scenario 1'!V77</f>
        <v>-209928</v>
      </c>
      <c r="V37" s="154">
        <f>'Scenario 1'!W77</f>
        <v>-203551</v>
      </c>
      <c r="W37" s="154">
        <f>'Scenario 1'!X77</f>
        <v>-193732</v>
      </c>
      <c r="X37" s="154">
        <f>'Scenario 1'!Y77</f>
        <v>-180854</v>
      </c>
      <c r="Y37" s="154">
        <f>'Scenario 1'!Z77</f>
        <v>-166905</v>
      </c>
      <c r="Z37" s="154">
        <f>'Scenario 1'!AA77</f>
        <v>-139708</v>
      </c>
      <c r="AA37" s="154">
        <f>'Scenario 1'!AB77</f>
        <v>-139708</v>
      </c>
    </row>
    <row r="38" spans="1:27" x14ac:dyDescent="0.2">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row>
    <row r="39" spans="1:27" x14ac:dyDescent="0.2">
      <c r="A39" s="94" t="s">
        <v>366</v>
      </c>
      <c r="B39" s="123" t="s">
        <v>101</v>
      </c>
      <c r="C39" s="150">
        <f>SUM(C42:C48)</f>
        <v>2860253</v>
      </c>
      <c r="D39" s="150">
        <f t="shared" ref="D39:AA39" si="10">SUM(D42:D48)</f>
        <v>2043479</v>
      </c>
      <c r="E39" s="150">
        <f t="shared" si="10"/>
        <v>1532730</v>
      </c>
      <c r="F39" s="150">
        <f t="shared" si="10"/>
        <v>6757183</v>
      </c>
      <c r="G39" s="150">
        <f t="shared" si="10"/>
        <v>7782558</v>
      </c>
      <c r="H39" s="150">
        <f t="shared" si="10"/>
        <v>8820082</v>
      </c>
      <c r="I39" s="150">
        <f t="shared" si="10"/>
        <v>7162058</v>
      </c>
      <c r="J39" s="150">
        <f t="shared" si="10"/>
        <v>5920596</v>
      </c>
      <c r="K39" s="150">
        <f t="shared" si="10"/>
        <v>5106746</v>
      </c>
      <c r="L39" s="150">
        <f t="shared" si="10"/>
        <v>6007215</v>
      </c>
      <c r="M39" s="150">
        <f t="shared" si="10"/>
        <v>9926837</v>
      </c>
      <c r="N39" s="150">
        <f t="shared" si="10"/>
        <v>9889570</v>
      </c>
      <c r="O39" s="150">
        <f t="shared" si="10"/>
        <v>9930334</v>
      </c>
      <c r="P39" s="150">
        <f t="shared" si="10"/>
        <v>9893292</v>
      </c>
      <c r="Q39" s="150">
        <f t="shared" si="10"/>
        <v>9794488</v>
      </c>
      <c r="R39" s="150">
        <f t="shared" si="10"/>
        <v>9657723</v>
      </c>
      <c r="S39" s="150">
        <f t="shared" si="10"/>
        <v>9477019</v>
      </c>
      <c r="T39" s="150">
        <f t="shared" si="10"/>
        <v>9250390</v>
      </c>
      <c r="U39" s="150">
        <f t="shared" si="10"/>
        <v>8954428</v>
      </c>
      <c r="V39" s="150">
        <f t="shared" si="10"/>
        <v>8691351</v>
      </c>
      <c r="W39" s="150">
        <f t="shared" si="10"/>
        <v>7277302</v>
      </c>
      <c r="X39" s="150">
        <f t="shared" si="10"/>
        <v>6277775</v>
      </c>
      <c r="Y39" s="150">
        <f t="shared" si="10"/>
        <v>4426476</v>
      </c>
      <c r="Z39" s="150">
        <f t="shared" si="10"/>
        <v>2535915</v>
      </c>
      <c r="AA39" s="150">
        <f t="shared" si="10"/>
        <v>2054930</v>
      </c>
    </row>
    <row r="40" spans="1:27" x14ac:dyDescent="0.2">
      <c r="B40" s="101" t="s">
        <v>375</v>
      </c>
      <c r="C40" s="157">
        <f>C42+C44+C46+C47</f>
        <v>2084731</v>
      </c>
      <c r="D40" s="157">
        <f t="shared" ref="D40:AA40" si="11">D42+D44+D46+D47</f>
        <v>1247049</v>
      </c>
      <c r="E40" s="157">
        <f t="shared" si="11"/>
        <v>745956</v>
      </c>
      <c r="F40" s="157">
        <f t="shared" si="11"/>
        <v>6261234</v>
      </c>
      <c r="G40" s="157">
        <f t="shared" si="11"/>
        <v>7398762</v>
      </c>
      <c r="H40" s="157">
        <f t="shared" si="11"/>
        <v>8565772</v>
      </c>
      <c r="I40" s="157">
        <f t="shared" si="11"/>
        <v>6922390</v>
      </c>
      <c r="J40" s="157">
        <f t="shared" si="11"/>
        <v>5623565</v>
      </c>
      <c r="K40" s="157">
        <f t="shared" si="11"/>
        <v>4794861</v>
      </c>
      <c r="L40" s="157">
        <f t="shared" si="11"/>
        <v>5759235</v>
      </c>
      <c r="M40" s="157">
        <f t="shared" si="11"/>
        <v>9725396</v>
      </c>
      <c r="N40" s="157">
        <f t="shared" si="11"/>
        <v>9520312</v>
      </c>
      <c r="O40" s="157">
        <f t="shared" si="11"/>
        <v>9501990</v>
      </c>
      <c r="P40" s="157">
        <f t="shared" si="11"/>
        <v>9245737</v>
      </c>
      <c r="Q40" s="157">
        <f t="shared" si="11"/>
        <v>9010833</v>
      </c>
      <c r="R40" s="157">
        <f t="shared" si="11"/>
        <v>8796565</v>
      </c>
      <c r="S40" s="157">
        <f t="shared" si="11"/>
        <v>8596059</v>
      </c>
      <c r="T40" s="157">
        <f t="shared" si="11"/>
        <v>8371602</v>
      </c>
      <c r="U40" s="157">
        <f t="shared" si="11"/>
        <v>8145872</v>
      </c>
      <c r="V40" s="157">
        <f t="shared" si="11"/>
        <v>7948127</v>
      </c>
      <c r="W40" s="157">
        <f t="shared" si="11"/>
        <v>7830510</v>
      </c>
      <c r="X40" s="157">
        <f t="shared" si="11"/>
        <v>7676346</v>
      </c>
      <c r="Y40" s="157">
        <f t="shared" si="11"/>
        <v>6494700</v>
      </c>
      <c r="Z40" s="157">
        <f t="shared" si="11"/>
        <v>5311470</v>
      </c>
      <c r="AA40" s="157">
        <f t="shared" si="11"/>
        <v>4946853</v>
      </c>
    </row>
    <row r="41" spans="1:27" x14ac:dyDescent="0.2">
      <c r="B41" s="106" t="s">
        <v>376</v>
      </c>
      <c r="C41" s="152">
        <f>C43+C45+C48</f>
        <v>775522</v>
      </c>
      <c r="D41" s="152">
        <f t="shared" ref="D41:AA41" si="12">D43+D45+D48</f>
        <v>796430</v>
      </c>
      <c r="E41" s="152">
        <f t="shared" si="12"/>
        <v>786774</v>
      </c>
      <c r="F41" s="152">
        <f t="shared" si="12"/>
        <v>495949</v>
      </c>
      <c r="G41" s="152">
        <f t="shared" si="12"/>
        <v>383796</v>
      </c>
      <c r="H41" s="152">
        <f t="shared" si="12"/>
        <v>254310</v>
      </c>
      <c r="I41" s="152">
        <f t="shared" si="12"/>
        <v>239668</v>
      </c>
      <c r="J41" s="152">
        <f t="shared" si="12"/>
        <v>297031</v>
      </c>
      <c r="K41" s="152">
        <f t="shared" si="12"/>
        <v>311885</v>
      </c>
      <c r="L41" s="152">
        <f t="shared" si="12"/>
        <v>247980</v>
      </c>
      <c r="M41" s="152">
        <f t="shared" si="12"/>
        <v>201441</v>
      </c>
      <c r="N41" s="152">
        <f t="shared" si="12"/>
        <v>369258</v>
      </c>
      <c r="O41" s="152">
        <f t="shared" si="12"/>
        <v>428344</v>
      </c>
      <c r="P41" s="152">
        <f t="shared" si="12"/>
        <v>647555</v>
      </c>
      <c r="Q41" s="152">
        <f t="shared" si="12"/>
        <v>783655</v>
      </c>
      <c r="R41" s="152">
        <f t="shared" si="12"/>
        <v>861158</v>
      </c>
      <c r="S41" s="152">
        <f t="shared" si="12"/>
        <v>880960</v>
      </c>
      <c r="T41" s="152">
        <f t="shared" si="12"/>
        <v>878788</v>
      </c>
      <c r="U41" s="152">
        <f t="shared" si="12"/>
        <v>808556</v>
      </c>
      <c r="V41" s="152">
        <f t="shared" si="12"/>
        <v>743224</v>
      </c>
      <c r="W41" s="152">
        <f t="shared" si="12"/>
        <v>-553208</v>
      </c>
      <c r="X41" s="152">
        <f t="shared" si="12"/>
        <v>-1398571</v>
      </c>
      <c r="Y41" s="152">
        <f t="shared" si="12"/>
        <v>-2068224</v>
      </c>
      <c r="Z41" s="152">
        <f t="shared" si="12"/>
        <v>-2775555</v>
      </c>
      <c r="AA41" s="152">
        <f t="shared" si="12"/>
        <v>-2891923</v>
      </c>
    </row>
    <row r="42" spans="1:27" x14ac:dyDescent="0.2">
      <c r="B42" s="158" t="s">
        <v>357</v>
      </c>
      <c r="C42" s="153">
        <f>'Scenario 2'!D60</f>
        <v>0</v>
      </c>
      <c r="D42" s="153">
        <f>'Scenario 2'!E60</f>
        <v>0</v>
      </c>
      <c r="E42" s="153">
        <f>'Scenario 2'!F60</f>
        <v>0</v>
      </c>
      <c r="F42" s="153">
        <f>'Scenario 2'!G60</f>
        <v>3914592</v>
      </c>
      <c r="G42" s="153">
        <f>'Scenario 2'!H60</f>
        <v>3999718</v>
      </c>
      <c r="H42" s="153">
        <f>'Scenario 2'!I60</f>
        <v>3594525</v>
      </c>
      <c r="I42" s="153">
        <f>'Scenario 2'!J60</f>
        <v>1701941</v>
      </c>
      <c r="J42" s="153">
        <f>'Scenario 2'!K60</f>
        <v>1013881</v>
      </c>
      <c r="K42" s="153">
        <f>'Scenario 2'!L60</f>
        <v>0</v>
      </c>
      <c r="L42" s="153">
        <f>'Scenario 2'!M60</f>
        <v>159621</v>
      </c>
      <c r="M42" s="153">
        <f>'Scenario 2'!N60</f>
        <v>3593297</v>
      </c>
      <c r="N42" s="153">
        <f>'Scenario 2'!O60</f>
        <v>3508856</v>
      </c>
      <c r="O42" s="153">
        <f>'Scenario 2'!P60</f>
        <v>3512670</v>
      </c>
      <c r="P42" s="153">
        <f>'Scenario 2'!Q60</f>
        <v>3420590</v>
      </c>
      <c r="Q42" s="153">
        <f>'Scenario 2'!R60</f>
        <v>3328511</v>
      </c>
      <c r="R42" s="153">
        <f>'Scenario 2'!S60</f>
        <v>3236431</v>
      </c>
      <c r="S42" s="153">
        <f>'Scenario 2'!T60</f>
        <v>3144351</v>
      </c>
      <c r="T42" s="153">
        <f>'Scenario 2'!U60</f>
        <v>3052272</v>
      </c>
      <c r="U42" s="153">
        <f>'Scenario 2'!V60</f>
        <v>2960239</v>
      </c>
      <c r="V42" s="153">
        <f>'Scenario 2'!W60</f>
        <v>2806831</v>
      </c>
      <c r="W42" s="153">
        <f>'Scenario 2'!X60</f>
        <v>2748501</v>
      </c>
      <c r="X42" s="153">
        <f>'Scenario 2'!Y60</f>
        <v>2690170</v>
      </c>
      <c r="Y42" s="153">
        <f>'Scenario 2'!Z60</f>
        <v>1581053</v>
      </c>
      <c r="Z42" s="153">
        <f>'Scenario 2'!AA60</f>
        <v>928802</v>
      </c>
      <c r="AA42" s="153">
        <f>'Scenario 2'!AB60</f>
        <v>557281</v>
      </c>
    </row>
    <row r="43" spans="1:27" x14ac:dyDescent="0.2">
      <c r="A43" s="148"/>
      <c r="B43" s="158" t="s">
        <v>358</v>
      </c>
      <c r="C43" s="153">
        <f>'Scenario 2'!D65</f>
        <v>0</v>
      </c>
      <c r="D43" s="153">
        <f>'Scenario 2'!E65</f>
        <v>0</v>
      </c>
      <c r="E43" s="153">
        <f>'Scenario 2'!F65</f>
        <v>0</v>
      </c>
      <c r="F43" s="153">
        <f>'Scenario 2'!G65</f>
        <v>0</v>
      </c>
      <c r="G43" s="153">
        <f>'Scenario 2'!H65</f>
        <v>0</v>
      </c>
      <c r="H43" s="153">
        <f>'Scenario 2'!I65</f>
        <v>0</v>
      </c>
      <c r="I43" s="153">
        <f>'Scenario 2'!J65</f>
        <v>0</v>
      </c>
      <c r="J43" s="153">
        <f>'Scenario 2'!K65</f>
        <v>0</v>
      </c>
      <c r="K43" s="153">
        <f>'Scenario 2'!L65</f>
        <v>0</v>
      </c>
      <c r="L43" s="153">
        <f>'Scenario 2'!M65</f>
        <v>0</v>
      </c>
      <c r="M43" s="153">
        <f>'Scenario 2'!N65</f>
        <v>0</v>
      </c>
      <c r="N43" s="153">
        <f>'Scenario 2'!O65</f>
        <v>240860</v>
      </c>
      <c r="O43" s="153">
        <f>'Scenario 2'!P65</f>
        <v>361525</v>
      </c>
      <c r="P43" s="153">
        <f>'Scenario 2'!Q65</f>
        <v>644635</v>
      </c>
      <c r="Q43" s="153">
        <f>'Scenario 2'!R65</f>
        <v>836875</v>
      </c>
      <c r="R43" s="153">
        <f>'Scenario 2'!S65</f>
        <v>961912</v>
      </c>
      <c r="S43" s="153">
        <f>'Scenario 2'!T65</f>
        <v>1019727</v>
      </c>
      <c r="T43" s="153">
        <f>'Scenario 2'!U65</f>
        <v>1045060</v>
      </c>
      <c r="U43" s="153">
        <f>'Scenario 2'!V65</f>
        <v>993573</v>
      </c>
      <c r="V43" s="153">
        <f>'Scenario 2'!W65</f>
        <v>925183</v>
      </c>
      <c r="W43" s="153">
        <f>'Scenario 2'!X65</f>
        <v>457213</v>
      </c>
      <c r="X43" s="153">
        <f>'Scenario 2'!Y65</f>
        <v>215590</v>
      </c>
      <c r="Y43" s="153">
        <f>'Scenario 2'!Z65</f>
        <v>94111</v>
      </c>
      <c r="Z43" s="153">
        <f>'Scenario 2'!AA65</f>
        <v>25236</v>
      </c>
      <c r="AA43" s="153">
        <f>'Scenario 2'!AB65</f>
        <v>30574</v>
      </c>
    </row>
    <row r="44" spans="1:27" x14ac:dyDescent="0.2">
      <c r="A44" s="148"/>
      <c r="B44" s="158" t="s">
        <v>359</v>
      </c>
      <c r="C44" s="153">
        <f>'Scenario 2'!D66</f>
        <v>0</v>
      </c>
      <c r="D44" s="153">
        <f>'Scenario 2'!E66</f>
        <v>0</v>
      </c>
      <c r="E44" s="153">
        <f>'Scenario 2'!F66</f>
        <v>0</v>
      </c>
      <c r="F44" s="153">
        <f>'Scenario 2'!G66</f>
        <v>223870</v>
      </c>
      <c r="G44" s="153">
        <f>'Scenario 2'!H66</f>
        <v>438360</v>
      </c>
      <c r="H44" s="153">
        <f>'Scenario 2'!I66</f>
        <v>841963</v>
      </c>
      <c r="I44" s="153">
        <f>'Scenario 2'!J66</f>
        <v>1503216</v>
      </c>
      <c r="J44" s="153">
        <f>'Scenario 2'!K66</f>
        <v>2387844</v>
      </c>
      <c r="K44" s="153">
        <f>'Scenario 2'!L66</f>
        <v>3466857</v>
      </c>
      <c r="L44" s="153">
        <f>'Scenario 2'!M66</f>
        <v>4563963</v>
      </c>
      <c r="M44" s="153">
        <f>'Scenario 2'!N66</f>
        <v>5518200</v>
      </c>
      <c r="N44" s="153">
        <f>'Scenario 2'!O66</f>
        <v>5647611</v>
      </c>
      <c r="O44" s="153">
        <f>'Scenario 2'!P66</f>
        <v>5989320</v>
      </c>
      <c r="P44" s="153">
        <f>'Scenario 2'!Q66</f>
        <v>5825147</v>
      </c>
      <c r="Q44" s="153">
        <f>'Scenario 2'!R66</f>
        <v>5682322</v>
      </c>
      <c r="R44" s="153">
        <f>'Scenario 2'!S66</f>
        <v>5560134</v>
      </c>
      <c r="S44" s="153">
        <f>'Scenario 2'!T66</f>
        <v>5451708</v>
      </c>
      <c r="T44" s="153">
        <f>'Scenario 2'!U66</f>
        <v>5319330</v>
      </c>
      <c r="U44" s="153">
        <f>'Scenario 2'!V66</f>
        <v>5185633</v>
      </c>
      <c r="V44" s="153">
        <f>'Scenario 2'!W66</f>
        <v>5141296</v>
      </c>
      <c r="W44" s="153">
        <f>'Scenario 2'!X66</f>
        <v>5082009</v>
      </c>
      <c r="X44" s="153">
        <f>'Scenario 2'!Y66</f>
        <v>4986176</v>
      </c>
      <c r="Y44" s="153">
        <f>'Scenario 2'!Z66</f>
        <v>4913647</v>
      </c>
      <c r="Z44" s="153">
        <f>'Scenario 2'!AA66</f>
        <v>4382668</v>
      </c>
      <c r="AA44" s="153">
        <f>'Scenario 2'!AB66</f>
        <v>4389572</v>
      </c>
    </row>
    <row r="45" spans="1:27" x14ac:dyDescent="0.2">
      <c r="A45" s="148"/>
      <c r="B45" s="158" t="s">
        <v>360</v>
      </c>
      <c r="C45" s="153">
        <f>'Scenario 2'!D68</f>
        <v>16205</v>
      </c>
      <c r="D45" s="153">
        <f>'Scenario 2'!E68</f>
        <v>19616</v>
      </c>
      <c r="E45" s="153">
        <f>'Scenario 2'!F68</f>
        <v>29293</v>
      </c>
      <c r="F45" s="153">
        <f>'Scenario 2'!G68</f>
        <v>0</v>
      </c>
      <c r="G45" s="153">
        <f>'Scenario 2'!H68</f>
        <v>0</v>
      </c>
      <c r="H45" s="153">
        <f>'Scenario 2'!I68</f>
        <v>0</v>
      </c>
      <c r="I45" s="153">
        <f>'Scenario 2'!J68</f>
        <v>0</v>
      </c>
      <c r="J45" s="153">
        <f>'Scenario 2'!K68</f>
        <v>0</v>
      </c>
      <c r="K45" s="153">
        <f>'Scenario 2'!L68</f>
        <v>0</v>
      </c>
      <c r="L45" s="153">
        <f>'Scenario 2'!M68</f>
        <v>0</v>
      </c>
      <c r="M45" s="153">
        <f>'Scenario 2'!N68</f>
        <v>9146</v>
      </c>
      <c r="N45" s="153">
        <f>'Scenario 2'!O68</f>
        <v>0</v>
      </c>
      <c r="O45" s="153">
        <f>'Scenario 2'!P68</f>
        <v>0</v>
      </c>
      <c r="P45" s="153">
        <f>'Scenario 2'!Q68</f>
        <v>0</v>
      </c>
      <c r="Q45" s="153">
        <f>'Scenario 2'!R68</f>
        <v>0</v>
      </c>
      <c r="R45" s="153">
        <f>'Scenario 2'!S68</f>
        <v>0</v>
      </c>
      <c r="S45" s="153">
        <f>'Scenario 2'!T68</f>
        <v>0</v>
      </c>
      <c r="T45" s="153">
        <f>'Scenario 2'!U68</f>
        <v>0</v>
      </c>
      <c r="U45" s="153">
        <f>'Scenario 2'!V68</f>
        <v>0</v>
      </c>
      <c r="V45" s="153">
        <f>'Scenario 2'!W68</f>
        <v>0</v>
      </c>
      <c r="W45" s="153">
        <f>'Scenario 2'!X68</f>
        <v>-835269</v>
      </c>
      <c r="X45" s="153">
        <f>'Scenario 2'!Y68</f>
        <v>-1449134</v>
      </c>
      <c r="Y45" s="153">
        <f>'Scenario 2'!Z68</f>
        <v>-2008861</v>
      </c>
      <c r="Z45" s="153">
        <f>'Scenario 2'!AA68</f>
        <v>-2661083</v>
      </c>
      <c r="AA45" s="153">
        <f>'Scenario 2'!AB68</f>
        <v>-2782789</v>
      </c>
    </row>
    <row r="46" spans="1:27" x14ac:dyDescent="0.2">
      <c r="A46" s="148"/>
      <c r="B46" s="158" t="s">
        <v>361</v>
      </c>
      <c r="C46" s="153">
        <f>'Scenario 2'!D75</f>
        <v>1454800</v>
      </c>
      <c r="D46" s="153">
        <f>'Scenario 2'!E75</f>
        <v>619026</v>
      </c>
      <c r="E46" s="153">
        <f>'Scenario 2'!F75</f>
        <v>745956</v>
      </c>
      <c r="F46" s="153">
        <f>'Scenario 2'!G75</f>
        <v>1616485</v>
      </c>
      <c r="G46" s="153">
        <f>'Scenario 2'!H75</f>
        <v>2578498</v>
      </c>
      <c r="H46" s="153">
        <f>'Scenario 2'!I75</f>
        <v>2456359</v>
      </c>
      <c r="I46" s="153">
        <f>'Scenario 2'!J75</f>
        <v>1129000</v>
      </c>
      <c r="J46" s="153">
        <f>'Scenario 2'!K75</f>
        <v>1066881</v>
      </c>
      <c r="K46" s="153">
        <f>'Scenario 2'!L75</f>
        <v>722877</v>
      </c>
      <c r="L46" s="153">
        <f>'Scenario 2'!M75</f>
        <v>1035651</v>
      </c>
      <c r="M46" s="153">
        <f>'Scenario 2'!N75</f>
        <v>94629</v>
      </c>
      <c r="N46" s="153">
        <f>'Scenario 2'!O75</f>
        <v>363845</v>
      </c>
      <c r="O46" s="153">
        <f>'Scenario 2'!P75</f>
        <v>0</v>
      </c>
      <c r="P46" s="153">
        <f>'Scenario 2'!Q75</f>
        <v>0</v>
      </c>
      <c r="Q46" s="153">
        <f>'Scenario 2'!R75</f>
        <v>0</v>
      </c>
      <c r="R46" s="153">
        <f>'Scenario 2'!S75</f>
        <v>0</v>
      </c>
      <c r="S46" s="153">
        <f>'Scenario 2'!T75</f>
        <v>0</v>
      </c>
      <c r="T46" s="153">
        <f>'Scenario 2'!U75</f>
        <v>0</v>
      </c>
      <c r="U46" s="153">
        <f>'Scenario 2'!V75</f>
        <v>0</v>
      </c>
      <c r="V46" s="153">
        <f>'Scenario 2'!W75</f>
        <v>0</v>
      </c>
      <c r="W46" s="153">
        <f>'Scenario 2'!X75</f>
        <v>0</v>
      </c>
      <c r="X46" s="153">
        <f>'Scenario 2'!Y75</f>
        <v>0</v>
      </c>
      <c r="Y46" s="153">
        <f>'Scenario 2'!Z75</f>
        <v>0</v>
      </c>
      <c r="Z46" s="153">
        <f>'Scenario 2'!AA75</f>
        <v>0</v>
      </c>
      <c r="AA46" s="153">
        <f>'Scenario 2'!AB75</f>
        <v>0</v>
      </c>
    </row>
    <row r="47" spans="1:27" x14ac:dyDescent="0.2">
      <c r="A47" s="148"/>
      <c r="B47" s="158" t="s">
        <v>362</v>
      </c>
      <c r="C47" s="153">
        <f>'Scenario 2'!D76</f>
        <v>629931</v>
      </c>
      <c r="D47" s="153">
        <f>'Scenario 2'!E76</f>
        <v>628023</v>
      </c>
      <c r="E47" s="153">
        <f>'Scenario 2'!F76</f>
        <v>0</v>
      </c>
      <c r="F47" s="153">
        <f>'Scenario 2'!G76</f>
        <v>506287</v>
      </c>
      <c r="G47" s="153">
        <f>'Scenario 2'!H76</f>
        <v>382186</v>
      </c>
      <c r="H47" s="153">
        <f>'Scenario 2'!I76</f>
        <v>1672925</v>
      </c>
      <c r="I47" s="153">
        <f>'Scenario 2'!J76</f>
        <v>2588233</v>
      </c>
      <c r="J47" s="153">
        <f>'Scenario 2'!K76</f>
        <v>1154959</v>
      </c>
      <c r="K47" s="153">
        <f>'Scenario 2'!L76</f>
        <v>605127</v>
      </c>
      <c r="L47" s="153">
        <f>'Scenario 2'!M76</f>
        <v>0</v>
      </c>
      <c r="M47" s="153">
        <f>'Scenario 2'!N76</f>
        <v>519270</v>
      </c>
      <c r="N47" s="153">
        <f>'Scenario 2'!O76</f>
        <v>0</v>
      </c>
      <c r="O47" s="153">
        <f>'Scenario 2'!P76</f>
        <v>0</v>
      </c>
      <c r="P47" s="153">
        <f>'Scenario 2'!Q76</f>
        <v>0</v>
      </c>
      <c r="Q47" s="153">
        <f>'Scenario 2'!R76</f>
        <v>0</v>
      </c>
      <c r="R47" s="153">
        <f>'Scenario 2'!S76</f>
        <v>0</v>
      </c>
      <c r="S47" s="153">
        <f>'Scenario 2'!T76</f>
        <v>0</v>
      </c>
      <c r="T47" s="153">
        <f>'Scenario 2'!U76</f>
        <v>0</v>
      </c>
      <c r="U47" s="153">
        <f>'Scenario 2'!V76</f>
        <v>0</v>
      </c>
      <c r="V47" s="153">
        <f>'Scenario 2'!W76</f>
        <v>0</v>
      </c>
      <c r="W47" s="153">
        <f>'Scenario 2'!X76</f>
        <v>0</v>
      </c>
      <c r="X47" s="153">
        <f>'Scenario 2'!Y76</f>
        <v>0</v>
      </c>
      <c r="Y47" s="153">
        <f>'Scenario 2'!Z76</f>
        <v>0</v>
      </c>
      <c r="Z47" s="153">
        <f>'Scenario 2'!AA76</f>
        <v>0</v>
      </c>
      <c r="AA47" s="153">
        <f>'Scenario 2'!AB76</f>
        <v>0</v>
      </c>
    </row>
    <row r="48" spans="1:27" x14ac:dyDescent="0.2">
      <c r="A48" s="149"/>
      <c r="B48" s="159" t="s">
        <v>363</v>
      </c>
      <c r="C48" s="154">
        <f>'Scenario 2'!D77</f>
        <v>759317</v>
      </c>
      <c r="D48" s="154">
        <f>'Scenario 2'!E77</f>
        <v>776814</v>
      </c>
      <c r="E48" s="154">
        <f>'Scenario 2'!F77</f>
        <v>757481</v>
      </c>
      <c r="F48" s="154">
        <f>'Scenario 2'!G77</f>
        <v>495949</v>
      </c>
      <c r="G48" s="154">
        <f>'Scenario 2'!H77</f>
        <v>383796</v>
      </c>
      <c r="H48" s="154">
        <f>'Scenario 2'!I77</f>
        <v>254310</v>
      </c>
      <c r="I48" s="154">
        <f>'Scenario 2'!J77</f>
        <v>239668</v>
      </c>
      <c r="J48" s="154">
        <f>'Scenario 2'!K77</f>
        <v>297031</v>
      </c>
      <c r="K48" s="154">
        <f>'Scenario 2'!L77</f>
        <v>311885</v>
      </c>
      <c r="L48" s="154">
        <f>'Scenario 2'!M77</f>
        <v>247980</v>
      </c>
      <c r="M48" s="154">
        <f>'Scenario 2'!N77</f>
        <v>192295</v>
      </c>
      <c r="N48" s="154">
        <f>'Scenario 2'!O77</f>
        <v>128398</v>
      </c>
      <c r="O48" s="154">
        <f>'Scenario 2'!P77</f>
        <v>66819</v>
      </c>
      <c r="P48" s="154">
        <f>'Scenario 2'!Q77</f>
        <v>2920</v>
      </c>
      <c r="Q48" s="154">
        <f>'Scenario 2'!R77</f>
        <v>-53220</v>
      </c>
      <c r="R48" s="154">
        <f>'Scenario 2'!S77</f>
        <v>-100754</v>
      </c>
      <c r="S48" s="154">
        <f>'Scenario 2'!T77</f>
        <v>-138767</v>
      </c>
      <c r="T48" s="154">
        <f>'Scenario 2'!U77</f>
        <v>-166272</v>
      </c>
      <c r="U48" s="154">
        <f>'Scenario 2'!V77</f>
        <v>-185017</v>
      </c>
      <c r="V48" s="154">
        <f>'Scenario 2'!W77</f>
        <v>-181959</v>
      </c>
      <c r="W48" s="154">
        <f>'Scenario 2'!X77</f>
        <v>-175152</v>
      </c>
      <c r="X48" s="154">
        <f>'Scenario 2'!Y77</f>
        <v>-165027</v>
      </c>
      <c r="Y48" s="154">
        <f>'Scenario 2'!Z77</f>
        <v>-153474</v>
      </c>
      <c r="Z48" s="154">
        <f>'Scenario 2'!AA77</f>
        <v>-139708</v>
      </c>
      <c r="AA48" s="154">
        <f>'Scenario 2'!AB77</f>
        <v>-139708</v>
      </c>
    </row>
    <row r="49" spans="1:27" x14ac:dyDescent="0.2">
      <c r="A49" s="148"/>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row>
    <row r="50" spans="1:27" x14ac:dyDescent="0.2">
      <c r="A50" s="94" t="s">
        <v>364</v>
      </c>
      <c r="B50" s="123" t="s">
        <v>101</v>
      </c>
      <c r="C50" s="150">
        <f>SUM(C53:C59)</f>
        <v>2860253</v>
      </c>
      <c r="D50" s="150">
        <f t="shared" ref="D50:AA50" si="13">SUM(D53:D59)</f>
        <v>2043479</v>
      </c>
      <c r="E50" s="150">
        <f t="shared" si="13"/>
        <v>1532730</v>
      </c>
      <c r="F50" s="150">
        <f t="shared" si="13"/>
        <v>6757183</v>
      </c>
      <c r="G50" s="150">
        <f t="shared" si="13"/>
        <v>7782559</v>
      </c>
      <c r="H50" s="150">
        <f t="shared" si="13"/>
        <v>9195592</v>
      </c>
      <c r="I50" s="150">
        <f t="shared" si="13"/>
        <v>10018341</v>
      </c>
      <c r="J50" s="150">
        <f t="shared" si="13"/>
        <v>10092657</v>
      </c>
      <c r="K50" s="150">
        <f t="shared" si="13"/>
        <v>8172978</v>
      </c>
      <c r="L50" s="150">
        <f t="shared" si="13"/>
        <v>10509620</v>
      </c>
      <c r="M50" s="150">
        <f t="shared" si="13"/>
        <v>10249825</v>
      </c>
      <c r="N50" s="150">
        <f t="shared" si="13"/>
        <v>10062005</v>
      </c>
      <c r="O50" s="150">
        <f t="shared" si="13"/>
        <v>9930333</v>
      </c>
      <c r="P50" s="150">
        <f t="shared" si="13"/>
        <v>9893292</v>
      </c>
      <c r="Q50" s="150">
        <f t="shared" si="13"/>
        <v>9794489</v>
      </c>
      <c r="R50" s="150">
        <f t="shared" si="13"/>
        <v>9657722</v>
      </c>
      <c r="S50" s="150">
        <f t="shared" si="13"/>
        <v>9477019</v>
      </c>
      <c r="T50" s="150">
        <f t="shared" si="13"/>
        <v>9250390</v>
      </c>
      <c r="U50" s="150">
        <f t="shared" si="13"/>
        <v>8954428</v>
      </c>
      <c r="V50" s="150">
        <f t="shared" si="13"/>
        <v>8691351</v>
      </c>
      <c r="W50" s="150">
        <f t="shared" si="13"/>
        <v>7277302</v>
      </c>
      <c r="X50" s="150">
        <f t="shared" si="13"/>
        <v>6277774</v>
      </c>
      <c r="Y50" s="150">
        <f t="shared" si="13"/>
        <v>4426475</v>
      </c>
      <c r="Z50" s="150">
        <f t="shared" si="13"/>
        <v>2514914</v>
      </c>
      <c r="AA50" s="150">
        <f t="shared" si="13"/>
        <v>2054930</v>
      </c>
    </row>
    <row r="51" spans="1:27" x14ac:dyDescent="0.2">
      <c r="B51" s="101" t="s">
        <v>375</v>
      </c>
      <c r="C51" s="157">
        <f>C53+C55+C57+C58</f>
        <v>2084731</v>
      </c>
      <c r="D51" s="157">
        <f t="shared" ref="D51:AA51" si="14">D53+D55+D57+D58</f>
        <v>1247049</v>
      </c>
      <c r="E51" s="157">
        <f t="shared" si="14"/>
        <v>745956</v>
      </c>
      <c r="F51" s="157">
        <f t="shared" si="14"/>
        <v>6261234</v>
      </c>
      <c r="G51" s="157">
        <f t="shared" si="14"/>
        <v>7398763</v>
      </c>
      <c r="H51" s="157">
        <f t="shared" si="14"/>
        <v>8941282</v>
      </c>
      <c r="I51" s="157">
        <f t="shared" si="14"/>
        <v>9823258</v>
      </c>
      <c r="J51" s="157">
        <f t="shared" si="14"/>
        <v>9882438</v>
      </c>
      <c r="K51" s="157">
        <f t="shared" si="14"/>
        <v>7910054</v>
      </c>
      <c r="L51" s="157">
        <f t="shared" si="14"/>
        <v>10287145</v>
      </c>
      <c r="M51" s="157">
        <f t="shared" si="14"/>
        <v>9942611</v>
      </c>
      <c r="N51" s="157">
        <f t="shared" si="14"/>
        <v>9670089</v>
      </c>
      <c r="O51" s="157">
        <f t="shared" si="14"/>
        <v>9488878</v>
      </c>
      <c r="P51" s="157">
        <f t="shared" si="14"/>
        <v>9272648</v>
      </c>
      <c r="Q51" s="157">
        <f t="shared" si="14"/>
        <v>9025450</v>
      </c>
      <c r="R51" s="157">
        <f t="shared" si="14"/>
        <v>8795708</v>
      </c>
      <c r="S51" s="157">
        <f t="shared" si="14"/>
        <v>8595000</v>
      </c>
      <c r="T51" s="157">
        <f t="shared" si="14"/>
        <v>8407984</v>
      </c>
      <c r="U51" s="157">
        <f t="shared" si="14"/>
        <v>8172930</v>
      </c>
      <c r="V51" s="157">
        <f t="shared" si="14"/>
        <v>7929224</v>
      </c>
      <c r="W51" s="157">
        <f t="shared" si="14"/>
        <v>7822037</v>
      </c>
      <c r="X51" s="157">
        <f t="shared" si="14"/>
        <v>7672955</v>
      </c>
      <c r="Y51" s="157">
        <f t="shared" si="14"/>
        <v>6481018</v>
      </c>
      <c r="Z51" s="157">
        <f t="shared" si="14"/>
        <v>5303496</v>
      </c>
      <c r="AA51" s="157">
        <f t="shared" si="14"/>
        <v>4939370</v>
      </c>
    </row>
    <row r="52" spans="1:27" x14ac:dyDescent="0.2">
      <c r="B52" s="106" t="s">
        <v>376</v>
      </c>
      <c r="C52" s="152">
        <f>C54+C56+C59</f>
        <v>775522</v>
      </c>
      <c r="D52" s="152">
        <f t="shared" ref="D52:AA52" si="15">D54+D56+D59</f>
        <v>796430</v>
      </c>
      <c r="E52" s="152">
        <f t="shared" si="15"/>
        <v>786774</v>
      </c>
      <c r="F52" s="152">
        <f t="shared" si="15"/>
        <v>495949</v>
      </c>
      <c r="G52" s="152">
        <f t="shared" si="15"/>
        <v>383796</v>
      </c>
      <c r="H52" s="152">
        <f t="shared" si="15"/>
        <v>254310</v>
      </c>
      <c r="I52" s="152">
        <f t="shared" si="15"/>
        <v>195083</v>
      </c>
      <c r="J52" s="152">
        <f t="shared" si="15"/>
        <v>210219</v>
      </c>
      <c r="K52" s="152">
        <f t="shared" si="15"/>
        <v>262924</v>
      </c>
      <c r="L52" s="152">
        <f t="shared" si="15"/>
        <v>222475</v>
      </c>
      <c r="M52" s="152">
        <f t="shared" si="15"/>
        <v>307214</v>
      </c>
      <c r="N52" s="152">
        <f t="shared" si="15"/>
        <v>391916</v>
      </c>
      <c r="O52" s="152">
        <f t="shared" si="15"/>
        <v>441455</v>
      </c>
      <c r="P52" s="152">
        <f t="shared" si="15"/>
        <v>620644</v>
      </c>
      <c r="Q52" s="152">
        <f t="shared" si="15"/>
        <v>769039</v>
      </c>
      <c r="R52" s="152">
        <f t="shared" si="15"/>
        <v>862014</v>
      </c>
      <c r="S52" s="152">
        <f t="shared" si="15"/>
        <v>882019</v>
      </c>
      <c r="T52" s="152">
        <f t="shared" si="15"/>
        <v>842406</v>
      </c>
      <c r="U52" s="152">
        <f t="shared" si="15"/>
        <v>781498</v>
      </c>
      <c r="V52" s="152">
        <f t="shared" si="15"/>
        <v>762127</v>
      </c>
      <c r="W52" s="152">
        <f t="shared" si="15"/>
        <v>-544735</v>
      </c>
      <c r="X52" s="152">
        <f t="shared" si="15"/>
        <v>-1395181</v>
      </c>
      <c r="Y52" s="152">
        <f t="shared" si="15"/>
        <v>-2054543</v>
      </c>
      <c r="Z52" s="152">
        <f t="shared" si="15"/>
        <v>-2788582</v>
      </c>
      <c r="AA52" s="152">
        <f t="shared" si="15"/>
        <v>-2884440</v>
      </c>
    </row>
    <row r="53" spans="1:27" x14ac:dyDescent="0.2">
      <c r="A53" s="148"/>
      <c r="B53" s="158" t="s">
        <v>357</v>
      </c>
      <c r="C53" s="153">
        <f>'Scenario 3'!D60</f>
        <v>0</v>
      </c>
      <c r="D53" s="153">
        <f>'Scenario 3'!E60</f>
        <v>0</v>
      </c>
      <c r="E53" s="153">
        <f>'Scenario 3'!F60</f>
        <v>0</v>
      </c>
      <c r="F53" s="153">
        <f>'Scenario 3'!G60</f>
        <v>3914592</v>
      </c>
      <c r="G53" s="153">
        <f>'Scenario 3'!H60</f>
        <v>3999718</v>
      </c>
      <c r="H53" s="153">
        <f>'Scenario 3'!I60</f>
        <v>3970036</v>
      </c>
      <c r="I53" s="153">
        <f>'Scenario 3'!J60</f>
        <v>3940353</v>
      </c>
      <c r="J53" s="153">
        <f>'Scenario 3'!K60</f>
        <v>3910671</v>
      </c>
      <c r="K53" s="153">
        <f>'Scenario 3'!L60</f>
        <v>2301069</v>
      </c>
      <c r="L53" s="153">
        <f>'Scenario 3'!M60</f>
        <v>4164977</v>
      </c>
      <c r="M53" s="153">
        <f>'Scenario 3'!N60</f>
        <v>3865553</v>
      </c>
      <c r="N53" s="153">
        <f>'Scenario 3'!O60</f>
        <v>3660157</v>
      </c>
      <c r="O53" s="153">
        <f>'Scenario 3'!P60</f>
        <v>3512670</v>
      </c>
      <c r="P53" s="153">
        <f>'Scenario 3'!Q60</f>
        <v>3420590</v>
      </c>
      <c r="Q53" s="153">
        <f>'Scenario 3'!R60</f>
        <v>3328511</v>
      </c>
      <c r="R53" s="153">
        <f>'Scenario 3'!S60</f>
        <v>3236431</v>
      </c>
      <c r="S53" s="153">
        <f>'Scenario 3'!T60</f>
        <v>3144351</v>
      </c>
      <c r="T53" s="153">
        <f>'Scenario 3'!U60</f>
        <v>3052272</v>
      </c>
      <c r="U53" s="153">
        <f>'Scenario 3'!V60</f>
        <v>2960239</v>
      </c>
      <c r="V53" s="153">
        <f>'Scenario 3'!W60</f>
        <v>2806831</v>
      </c>
      <c r="W53" s="153">
        <f>'Scenario 3'!X60</f>
        <v>2748501</v>
      </c>
      <c r="X53" s="153">
        <f>'Scenario 3'!Y60</f>
        <v>2690170</v>
      </c>
      <c r="Y53" s="153">
        <f>'Scenario 3'!Z60</f>
        <v>1581053</v>
      </c>
      <c r="Z53" s="153">
        <f>'Scenario 3'!AA60</f>
        <v>928802</v>
      </c>
      <c r="AA53" s="153">
        <f>'Scenario 3'!AB60</f>
        <v>557281</v>
      </c>
    </row>
    <row r="54" spans="1:27" x14ac:dyDescent="0.2">
      <c r="A54" s="148"/>
      <c r="B54" s="158" t="s">
        <v>358</v>
      </c>
      <c r="C54" s="153">
        <f>'Scenario 3'!D65</f>
        <v>0</v>
      </c>
      <c r="D54" s="153">
        <f>'Scenario 3'!E65</f>
        <v>0</v>
      </c>
      <c r="E54" s="153">
        <f>'Scenario 3'!F65</f>
        <v>0</v>
      </c>
      <c r="F54" s="153">
        <f>'Scenario 3'!G65</f>
        <v>0</v>
      </c>
      <c r="G54" s="153">
        <f>'Scenario 3'!H65</f>
        <v>0</v>
      </c>
      <c r="H54" s="153">
        <f>'Scenario 3'!I65</f>
        <v>0</v>
      </c>
      <c r="I54" s="153">
        <f>'Scenario 3'!J65</f>
        <v>0</v>
      </c>
      <c r="J54" s="153">
        <f>'Scenario 3'!K65</f>
        <v>0</v>
      </c>
      <c r="K54" s="153">
        <f>'Scenario 3'!L65</f>
        <v>0</v>
      </c>
      <c r="L54" s="153">
        <f>'Scenario 3'!M65</f>
        <v>0</v>
      </c>
      <c r="M54" s="153">
        <f>'Scenario 3'!N65</f>
        <v>126442</v>
      </c>
      <c r="N54" s="153">
        <f>'Scenario 3'!O65</f>
        <v>268164</v>
      </c>
      <c r="O54" s="153">
        <f>'Scenario 3'!P65</f>
        <v>374636</v>
      </c>
      <c r="P54" s="153">
        <f>'Scenario 3'!Q65</f>
        <v>617724</v>
      </c>
      <c r="Q54" s="153">
        <f>'Scenario 3'!R65</f>
        <v>822259</v>
      </c>
      <c r="R54" s="153">
        <f>'Scenario 3'!S65</f>
        <v>962768</v>
      </c>
      <c r="S54" s="153">
        <f>'Scenario 3'!T65</f>
        <v>1020786</v>
      </c>
      <c r="T54" s="153">
        <f>'Scenario 3'!U65</f>
        <v>1008678</v>
      </c>
      <c r="U54" s="153">
        <f>'Scenario 3'!V65</f>
        <v>966515</v>
      </c>
      <c r="V54" s="153">
        <f>'Scenario 3'!W65</f>
        <v>944086</v>
      </c>
      <c r="W54" s="153">
        <f>'Scenario 3'!X65</f>
        <v>467008</v>
      </c>
      <c r="X54" s="153">
        <f>'Scenario 3'!Y65</f>
        <v>220539</v>
      </c>
      <c r="Y54" s="153">
        <f>'Scenario 3'!Z65</f>
        <v>96524</v>
      </c>
      <c r="Z54" s="153">
        <f>'Scenario 3'!AA65</f>
        <v>22964</v>
      </c>
      <c r="AA54" s="153">
        <f>'Scenario 3'!AB65</f>
        <v>30574</v>
      </c>
    </row>
    <row r="55" spans="1:27" x14ac:dyDescent="0.2">
      <c r="A55" s="148"/>
      <c r="B55" s="158" t="s">
        <v>359</v>
      </c>
      <c r="C55" s="153">
        <f>'Scenario 3'!D66</f>
        <v>0</v>
      </c>
      <c r="D55" s="153">
        <f>'Scenario 3'!E66</f>
        <v>0</v>
      </c>
      <c r="E55" s="153">
        <f>'Scenario 3'!F66</f>
        <v>0</v>
      </c>
      <c r="F55" s="153">
        <f>'Scenario 3'!G66</f>
        <v>223870</v>
      </c>
      <c r="G55" s="153">
        <f>'Scenario 3'!H66</f>
        <v>438360</v>
      </c>
      <c r="H55" s="153">
        <f>'Scenario 3'!I66</f>
        <v>841963</v>
      </c>
      <c r="I55" s="153">
        <f>'Scenario 3'!J66</f>
        <v>1503216</v>
      </c>
      <c r="J55" s="153">
        <f>'Scenario 3'!K66</f>
        <v>2387844</v>
      </c>
      <c r="K55" s="153">
        <f>'Scenario 3'!L66</f>
        <v>3466857</v>
      </c>
      <c r="L55" s="153">
        <f>'Scenario 3'!M66</f>
        <v>4563963</v>
      </c>
      <c r="M55" s="153">
        <f>'Scenario 3'!N66</f>
        <v>5153406</v>
      </c>
      <c r="N55" s="153">
        <f>'Scenario 3'!O66</f>
        <v>5462504</v>
      </c>
      <c r="O55" s="153">
        <f>'Scenario 3'!P66</f>
        <v>5976208</v>
      </c>
      <c r="P55" s="153">
        <f>'Scenario 3'!Q66</f>
        <v>5852058</v>
      </c>
      <c r="Q55" s="153">
        <f>'Scenario 3'!R66</f>
        <v>5696939</v>
      </c>
      <c r="R55" s="153">
        <f>'Scenario 3'!S66</f>
        <v>5559277</v>
      </c>
      <c r="S55" s="153">
        <f>'Scenario 3'!T66</f>
        <v>5450649</v>
      </c>
      <c r="T55" s="153">
        <f>'Scenario 3'!U66</f>
        <v>5355712</v>
      </c>
      <c r="U55" s="153">
        <f>'Scenario 3'!V66</f>
        <v>5212691</v>
      </c>
      <c r="V55" s="153">
        <f>'Scenario 3'!W66</f>
        <v>5122393</v>
      </c>
      <c r="W55" s="153">
        <f>'Scenario 3'!X66</f>
        <v>5073536</v>
      </c>
      <c r="X55" s="153">
        <f>'Scenario 3'!Y66</f>
        <v>4982785</v>
      </c>
      <c r="Y55" s="153">
        <f>'Scenario 3'!Z66</f>
        <v>4899965</v>
      </c>
      <c r="Z55" s="153">
        <f>'Scenario 3'!AA66</f>
        <v>4374694</v>
      </c>
      <c r="AA55" s="153">
        <f>'Scenario 3'!AB66</f>
        <v>4382089</v>
      </c>
    </row>
    <row r="56" spans="1:27" x14ac:dyDescent="0.2">
      <c r="A56" s="148"/>
      <c r="B56" s="158" t="s">
        <v>360</v>
      </c>
      <c r="C56" s="153">
        <f>'Scenario 3'!D68</f>
        <v>16205</v>
      </c>
      <c r="D56" s="153">
        <f>'Scenario 3'!E68</f>
        <v>19616</v>
      </c>
      <c r="E56" s="153">
        <f>'Scenario 3'!F68</f>
        <v>29293</v>
      </c>
      <c r="F56" s="153">
        <f>'Scenario 3'!G68</f>
        <v>0</v>
      </c>
      <c r="G56" s="153">
        <f>'Scenario 3'!H68</f>
        <v>0</v>
      </c>
      <c r="H56" s="153">
        <f>'Scenario 3'!I68</f>
        <v>0</v>
      </c>
      <c r="I56" s="153">
        <f>'Scenario 3'!J68</f>
        <v>0</v>
      </c>
      <c r="J56" s="153">
        <f>'Scenario 3'!K68</f>
        <v>0</v>
      </c>
      <c r="K56" s="153">
        <f>'Scenario 3'!L68</f>
        <v>0</v>
      </c>
      <c r="L56" s="153">
        <f>'Scenario 3'!M68</f>
        <v>0</v>
      </c>
      <c r="M56" s="153">
        <f>'Scenario 3'!N68</f>
        <v>0</v>
      </c>
      <c r="N56" s="153">
        <f>'Scenario 3'!O68</f>
        <v>0</v>
      </c>
      <c r="O56" s="153">
        <f>'Scenario 3'!P68</f>
        <v>0</v>
      </c>
      <c r="P56" s="153">
        <f>'Scenario 3'!Q68</f>
        <v>0</v>
      </c>
      <c r="Q56" s="153">
        <f>'Scenario 3'!R68</f>
        <v>0</v>
      </c>
      <c r="R56" s="153">
        <f>'Scenario 3'!S68</f>
        <v>0</v>
      </c>
      <c r="S56" s="153">
        <f>'Scenario 3'!T68</f>
        <v>0</v>
      </c>
      <c r="T56" s="153">
        <f>'Scenario 3'!U68</f>
        <v>0</v>
      </c>
      <c r="U56" s="153">
        <f>'Scenario 3'!V68</f>
        <v>0</v>
      </c>
      <c r="V56" s="153">
        <f>'Scenario 3'!W68</f>
        <v>0</v>
      </c>
      <c r="W56" s="153">
        <f>'Scenario 3'!X68</f>
        <v>-836591</v>
      </c>
      <c r="X56" s="153">
        <f>'Scenario 3'!Y68</f>
        <v>-1450693</v>
      </c>
      <c r="Y56" s="153">
        <f>'Scenario 3'!Z68</f>
        <v>-1997593</v>
      </c>
      <c r="Z56" s="153">
        <f>'Scenario 3'!AA68</f>
        <v>-2671838</v>
      </c>
      <c r="AA56" s="153">
        <f>'Scenario 3'!AB68</f>
        <v>-2775306</v>
      </c>
    </row>
    <row r="57" spans="1:27" x14ac:dyDescent="0.2">
      <c r="A57" s="148"/>
      <c r="B57" s="158" t="s">
        <v>361</v>
      </c>
      <c r="C57" s="153">
        <f>'Scenario 3'!D75</f>
        <v>1454800</v>
      </c>
      <c r="D57" s="153">
        <f>'Scenario 3'!E75</f>
        <v>619026</v>
      </c>
      <c r="E57" s="153">
        <f>'Scenario 3'!F75</f>
        <v>745956</v>
      </c>
      <c r="F57" s="153">
        <f>'Scenario 3'!G75</f>
        <v>972747</v>
      </c>
      <c r="G57" s="153">
        <f>'Scenario 3'!H75</f>
        <v>2203100</v>
      </c>
      <c r="H57" s="153">
        <f>'Scenario 3'!I75</f>
        <v>1982599</v>
      </c>
      <c r="I57" s="153">
        <f>'Scenario 3'!J75</f>
        <v>2558995</v>
      </c>
      <c r="J57" s="153">
        <f>'Scenario 3'!K75</f>
        <v>1482362</v>
      </c>
      <c r="K57" s="153">
        <f>'Scenario 3'!L75</f>
        <v>1062800</v>
      </c>
      <c r="L57" s="153">
        <f>'Scenario 3'!M75</f>
        <v>1558205</v>
      </c>
      <c r="M57" s="153">
        <f>'Scenario 3'!N75</f>
        <v>0</v>
      </c>
      <c r="N57" s="153">
        <f>'Scenario 3'!O75</f>
        <v>0</v>
      </c>
      <c r="O57" s="153">
        <f>'Scenario 3'!P75</f>
        <v>0</v>
      </c>
      <c r="P57" s="153">
        <f>'Scenario 3'!Q75</f>
        <v>0</v>
      </c>
      <c r="Q57" s="153">
        <f>'Scenario 3'!R75</f>
        <v>0</v>
      </c>
      <c r="R57" s="153">
        <f>'Scenario 3'!S75</f>
        <v>0</v>
      </c>
      <c r="S57" s="153">
        <f>'Scenario 3'!T75</f>
        <v>0</v>
      </c>
      <c r="T57" s="153">
        <f>'Scenario 3'!U75</f>
        <v>0</v>
      </c>
      <c r="U57" s="153">
        <f>'Scenario 3'!V75</f>
        <v>0</v>
      </c>
      <c r="V57" s="153">
        <f>'Scenario 3'!W75</f>
        <v>0</v>
      </c>
      <c r="W57" s="153">
        <f>'Scenario 3'!X75</f>
        <v>0</v>
      </c>
      <c r="X57" s="153">
        <f>'Scenario 3'!Y75</f>
        <v>0</v>
      </c>
      <c r="Y57" s="153">
        <f>'Scenario 3'!Z75</f>
        <v>0</v>
      </c>
      <c r="Z57" s="153">
        <f>'Scenario 3'!AA75</f>
        <v>0</v>
      </c>
      <c r="AA57" s="153">
        <f>'Scenario 3'!AB75</f>
        <v>0</v>
      </c>
    </row>
    <row r="58" spans="1:27" x14ac:dyDescent="0.2">
      <c r="A58" s="148"/>
      <c r="B58" s="158" t="s">
        <v>362</v>
      </c>
      <c r="C58" s="153">
        <f>'Scenario 3'!D76</f>
        <v>629931</v>
      </c>
      <c r="D58" s="153">
        <f>'Scenario 3'!E76</f>
        <v>628023</v>
      </c>
      <c r="E58" s="153">
        <f>'Scenario 3'!F76</f>
        <v>0</v>
      </c>
      <c r="F58" s="153">
        <f>'Scenario 3'!G76</f>
        <v>1150025</v>
      </c>
      <c r="G58" s="153">
        <f>'Scenario 3'!H76</f>
        <v>757585</v>
      </c>
      <c r="H58" s="153">
        <f>'Scenario 3'!I76</f>
        <v>2146684</v>
      </c>
      <c r="I58" s="153">
        <f>'Scenario 3'!J76</f>
        <v>1820694</v>
      </c>
      <c r="J58" s="153">
        <f>'Scenario 3'!K76</f>
        <v>2101561</v>
      </c>
      <c r="K58" s="153">
        <f>'Scenario 3'!L76</f>
        <v>1079328</v>
      </c>
      <c r="L58" s="153">
        <f>'Scenario 3'!M76</f>
        <v>0</v>
      </c>
      <c r="M58" s="153">
        <f>'Scenario 3'!N76</f>
        <v>923652</v>
      </c>
      <c r="N58" s="153">
        <f>'Scenario 3'!O76</f>
        <v>547428</v>
      </c>
      <c r="O58" s="153">
        <f>'Scenario 3'!P76</f>
        <v>0</v>
      </c>
      <c r="P58" s="153">
        <f>'Scenario 3'!Q76</f>
        <v>0</v>
      </c>
      <c r="Q58" s="153">
        <f>'Scenario 3'!R76</f>
        <v>0</v>
      </c>
      <c r="R58" s="153">
        <f>'Scenario 3'!S76</f>
        <v>0</v>
      </c>
      <c r="S58" s="153">
        <f>'Scenario 3'!T76</f>
        <v>0</v>
      </c>
      <c r="T58" s="153">
        <f>'Scenario 3'!U76</f>
        <v>0</v>
      </c>
      <c r="U58" s="153">
        <f>'Scenario 3'!V76</f>
        <v>0</v>
      </c>
      <c r="V58" s="153">
        <f>'Scenario 3'!W76</f>
        <v>0</v>
      </c>
      <c r="W58" s="153">
        <f>'Scenario 3'!X76</f>
        <v>0</v>
      </c>
      <c r="X58" s="153">
        <f>'Scenario 3'!Y76</f>
        <v>0</v>
      </c>
      <c r="Y58" s="153">
        <f>'Scenario 3'!Z76</f>
        <v>0</v>
      </c>
      <c r="Z58" s="153">
        <f>'Scenario 3'!AA76</f>
        <v>0</v>
      </c>
      <c r="AA58" s="153">
        <f>'Scenario 3'!AB76</f>
        <v>0</v>
      </c>
    </row>
    <row r="59" spans="1:27" x14ac:dyDescent="0.2">
      <c r="A59" s="149"/>
      <c r="B59" s="159" t="s">
        <v>363</v>
      </c>
      <c r="C59" s="154">
        <f>'Scenario 3'!D77</f>
        <v>759317</v>
      </c>
      <c r="D59" s="154">
        <f>'Scenario 3'!E77</f>
        <v>776814</v>
      </c>
      <c r="E59" s="154">
        <f>'Scenario 3'!F77</f>
        <v>757481</v>
      </c>
      <c r="F59" s="154">
        <f>'Scenario 3'!G77</f>
        <v>495949</v>
      </c>
      <c r="G59" s="154">
        <f>'Scenario 3'!H77</f>
        <v>383796</v>
      </c>
      <c r="H59" s="154">
        <f>'Scenario 3'!I77</f>
        <v>254310</v>
      </c>
      <c r="I59" s="154">
        <f>'Scenario 3'!J77</f>
        <v>195083</v>
      </c>
      <c r="J59" s="154">
        <f>'Scenario 3'!K77</f>
        <v>210219</v>
      </c>
      <c r="K59" s="154">
        <f>'Scenario 3'!L77</f>
        <v>262924</v>
      </c>
      <c r="L59" s="154">
        <f>'Scenario 3'!M77</f>
        <v>222475</v>
      </c>
      <c r="M59" s="154">
        <f>'Scenario 3'!N77</f>
        <v>180772</v>
      </c>
      <c r="N59" s="154">
        <f>'Scenario 3'!O77</f>
        <v>123752</v>
      </c>
      <c r="O59" s="154">
        <f>'Scenario 3'!P77</f>
        <v>66819</v>
      </c>
      <c r="P59" s="154">
        <f>'Scenario 3'!Q77</f>
        <v>2920</v>
      </c>
      <c r="Q59" s="154">
        <f>'Scenario 3'!R77</f>
        <v>-53220</v>
      </c>
      <c r="R59" s="154">
        <f>'Scenario 3'!S77</f>
        <v>-100754</v>
      </c>
      <c r="S59" s="154">
        <f>'Scenario 3'!T77</f>
        <v>-138767</v>
      </c>
      <c r="T59" s="154">
        <f>'Scenario 3'!U77</f>
        <v>-166272</v>
      </c>
      <c r="U59" s="154">
        <f>'Scenario 3'!V77</f>
        <v>-185017</v>
      </c>
      <c r="V59" s="154">
        <f>'Scenario 3'!W77</f>
        <v>-181959</v>
      </c>
      <c r="W59" s="154">
        <f>'Scenario 3'!X77</f>
        <v>-175152</v>
      </c>
      <c r="X59" s="154">
        <f>'Scenario 3'!Y77</f>
        <v>-165027</v>
      </c>
      <c r="Y59" s="154">
        <f>'Scenario 3'!Z77</f>
        <v>-153474</v>
      </c>
      <c r="Z59" s="154">
        <f>'Scenario 3'!AA77</f>
        <v>-139708</v>
      </c>
      <c r="AA59" s="154">
        <f>'Scenario 3'!AB77</f>
        <v>-139708</v>
      </c>
    </row>
    <row r="60" spans="1:27" x14ac:dyDescent="0.2">
      <c r="A60" s="148"/>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row>
    <row r="61" spans="1:27" x14ac:dyDescent="0.2">
      <c r="A61" s="94" t="s">
        <v>365</v>
      </c>
      <c r="B61" s="123" t="s">
        <v>101</v>
      </c>
      <c r="C61" s="150">
        <f>SUM(C64:C70)</f>
        <v>2860253</v>
      </c>
      <c r="D61" s="150">
        <f t="shared" ref="D61:AA61" si="16">SUM(D64:D70)</f>
        <v>2043881</v>
      </c>
      <c r="E61" s="150">
        <f t="shared" si="16"/>
        <v>1534558</v>
      </c>
      <c r="F61" s="150">
        <f t="shared" si="16"/>
        <v>6821387</v>
      </c>
      <c r="G61" s="150">
        <f t="shared" si="16"/>
        <v>7907983</v>
      </c>
      <c r="H61" s="150">
        <f t="shared" si="16"/>
        <v>9436954</v>
      </c>
      <c r="I61" s="150">
        <f t="shared" si="16"/>
        <v>7080022</v>
      </c>
      <c r="J61" s="150">
        <f t="shared" si="16"/>
        <v>5965743</v>
      </c>
      <c r="K61" s="150">
        <f t="shared" si="16"/>
        <v>3957047</v>
      </c>
      <c r="L61" s="150">
        <f t="shared" si="16"/>
        <v>3207428</v>
      </c>
      <c r="M61" s="150">
        <f t="shared" si="16"/>
        <v>4562112</v>
      </c>
      <c r="N61" s="150">
        <f t="shared" si="16"/>
        <v>5660852</v>
      </c>
      <c r="O61" s="150">
        <f t="shared" si="16"/>
        <v>5589514</v>
      </c>
      <c r="P61" s="150">
        <f t="shared" si="16"/>
        <v>5325378</v>
      </c>
      <c r="Q61" s="150">
        <f t="shared" si="16"/>
        <v>5576716</v>
      </c>
      <c r="R61" s="150">
        <f t="shared" si="16"/>
        <v>7236504</v>
      </c>
      <c r="S61" s="150">
        <f t="shared" si="16"/>
        <v>8800137</v>
      </c>
      <c r="T61" s="150">
        <f t="shared" si="16"/>
        <v>8825246</v>
      </c>
      <c r="U61" s="150">
        <f t="shared" si="16"/>
        <v>8799701</v>
      </c>
      <c r="V61" s="150">
        <f t="shared" si="16"/>
        <v>8735069</v>
      </c>
      <c r="W61" s="150">
        <f t="shared" si="16"/>
        <v>7897492</v>
      </c>
      <c r="X61" s="150">
        <f t="shared" si="16"/>
        <v>7190117</v>
      </c>
      <c r="Y61" s="150">
        <f t="shared" si="16"/>
        <v>5250243</v>
      </c>
      <c r="Z61" s="150">
        <f t="shared" si="16"/>
        <v>3159177</v>
      </c>
      <c r="AA61" s="150">
        <f t="shared" si="16"/>
        <v>2205141</v>
      </c>
    </row>
    <row r="62" spans="1:27" x14ac:dyDescent="0.2">
      <c r="B62" s="101" t="s">
        <v>375</v>
      </c>
      <c r="C62" s="157">
        <f>C64+C66+C68+C69</f>
        <v>2084731</v>
      </c>
      <c r="D62" s="157">
        <f t="shared" ref="D62:AA62" si="17">D64+D66+D68+D69</f>
        <v>1247049</v>
      </c>
      <c r="E62" s="157">
        <f t="shared" si="17"/>
        <v>745956</v>
      </c>
      <c r="F62" s="157">
        <f t="shared" si="17"/>
        <v>6325438</v>
      </c>
      <c r="G62" s="157">
        <f t="shared" si="17"/>
        <v>7524187</v>
      </c>
      <c r="H62" s="157">
        <f t="shared" si="17"/>
        <v>9182644</v>
      </c>
      <c r="I62" s="157">
        <f t="shared" si="17"/>
        <v>6787549</v>
      </c>
      <c r="J62" s="157">
        <f t="shared" si="17"/>
        <v>5607224</v>
      </c>
      <c r="K62" s="157">
        <f t="shared" si="17"/>
        <v>3345278</v>
      </c>
      <c r="L62" s="157">
        <f t="shared" si="17"/>
        <v>2623951</v>
      </c>
      <c r="M62" s="157">
        <f t="shared" si="17"/>
        <v>4160726</v>
      </c>
      <c r="N62" s="157">
        <f t="shared" si="17"/>
        <v>5420916</v>
      </c>
      <c r="O62" s="157">
        <f t="shared" si="17"/>
        <v>5395357</v>
      </c>
      <c r="P62" s="157">
        <f t="shared" si="17"/>
        <v>5259714</v>
      </c>
      <c r="Q62" s="157">
        <f t="shared" si="17"/>
        <v>5751683</v>
      </c>
      <c r="R62" s="157">
        <f t="shared" si="17"/>
        <v>7716909</v>
      </c>
      <c r="S62" s="157">
        <f t="shared" si="17"/>
        <v>8745626</v>
      </c>
      <c r="T62" s="157">
        <f t="shared" si="17"/>
        <v>8437072</v>
      </c>
      <c r="U62" s="157">
        <f t="shared" si="17"/>
        <v>8204595</v>
      </c>
      <c r="V62" s="157">
        <f t="shared" si="17"/>
        <v>7987283</v>
      </c>
      <c r="W62" s="157">
        <f t="shared" si="17"/>
        <v>7820487</v>
      </c>
      <c r="X62" s="157">
        <f t="shared" si="17"/>
        <v>7674000</v>
      </c>
      <c r="Y62" s="157">
        <f t="shared" si="17"/>
        <v>6470137</v>
      </c>
      <c r="Z62" s="157">
        <f t="shared" si="17"/>
        <v>5281675</v>
      </c>
      <c r="AA62" s="157">
        <f t="shared" si="17"/>
        <v>4910503</v>
      </c>
    </row>
    <row r="63" spans="1:27" x14ac:dyDescent="0.2">
      <c r="B63" s="106" t="s">
        <v>376</v>
      </c>
      <c r="C63" s="152">
        <f>C65+C67+C70</f>
        <v>775522</v>
      </c>
      <c r="D63" s="152">
        <f t="shared" ref="D63:AA63" si="18">D65+D67+D70</f>
        <v>796832</v>
      </c>
      <c r="E63" s="152">
        <f t="shared" si="18"/>
        <v>788602</v>
      </c>
      <c r="F63" s="152">
        <f t="shared" si="18"/>
        <v>495949</v>
      </c>
      <c r="G63" s="152">
        <f t="shared" si="18"/>
        <v>383796</v>
      </c>
      <c r="H63" s="152">
        <f t="shared" si="18"/>
        <v>254310</v>
      </c>
      <c r="I63" s="152">
        <f t="shared" si="18"/>
        <v>292473</v>
      </c>
      <c r="J63" s="152">
        <f t="shared" si="18"/>
        <v>358519</v>
      </c>
      <c r="K63" s="152">
        <f t="shared" si="18"/>
        <v>611769</v>
      </c>
      <c r="L63" s="152">
        <f t="shared" si="18"/>
        <v>583477</v>
      </c>
      <c r="M63" s="152">
        <f t="shared" si="18"/>
        <v>401386</v>
      </c>
      <c r="N63" s="152">
        <f t="shared" si="18"/>
        <v>239936</v>
      </c>
      <c r="O63" s="152">
        <f t="shared" si="18"/>
        <v>194157</v>
      </c>
      <c r="P63" s="152">
        <f t="shared" si="18"/>
        <v>65664</v>
      </c>
      <c r="Q63" s="152">
        <f t="shared" si="18"/>
        <v>-174967</v>
      </c>
      <c r="R63" s="152">
        <f t="shared" si="18"/>
        <v>-480405</v>
      </c>
      <c r="S63" s="152">
        <f t="shared" si="18"/>
        <v>54511</v>
      </c>
      <c r="T63" s="152">
        <f t="shared" si="18"/>
        <v>388174</v>
      </c>
      <c r="U63" s="152">
        <f t="shared" si="18"/>
        <v>595106</v>
      </c>
      <c r="V63" s="152">
        <f t="shared" si="18"/>
        <v>747786</v>
      </c>
      <c r="W63" s="152">
        <f t="shared" si="18"/>
        <v>77005</v>
      </c>
      <c r="X63" s="152">
        <f t="shared" si="18"/>
        <v>-483883</v>
      </c>
      <c r="Y63" s="152">
        <f t="shared" si="18"/>
        <v>-1219894</v>
      </c>
      <c r="Z63" s="152">
        <f t="shared" si="18"/>
        <v>-2122498</v>
      </c>
      <c r="AA63" s="152">
        <f t="shared" si="18"/>
        <v>-2705362</v>
      </c>
    </row>
    <row r="64" spans="1:27" x14ac:dyDescent="0.2">
      <c r="A64" s="148"/>
      <c r="B64" s="158" t="s">
        <v>357</v>
      </c>
      <c r="C64" s="153">
        <f>'Scenario 4'!D60</f>
        <v>0</v>
      </c>
      <c r="D64" s="153">
        <f>'Scenario 4'!E60</f>
        <v>0</v>
      </c>
      <c r="E64" s="153">
        <f>'Scenario 4'!F60</f>
        <v>0</v>
      </c>
      <c r="F64" s="153">
        <f>'Scenario 4'!G60</f>
        <v>3914592</v>
      </c>
      <c r="G64" s="153">
        <f>'Scenario 4'!H60</f>
        <v>3999718</v>
      </c>
      <c r="H64" s="153">
        <f>'Scenario 4'!I60</f>
        <v>3970036</v>
      </c>
      <c r="I64" s="153">
        <f>'Scenario 4'!J60</f>
        <v>1925652</v>
      </c>
      <c r="J64" s="153">
        <f>'Scenario 4'!K60</f>
        <v>1147150</v>
      </c>
      <c r="K64" s="153">
        <f>'Scenario 4'!L60</f>
        <v>683346</v>
      </c>
      <c r="L64" s="153">
        <f>'Scenario 4'!M60</f>
        <v>0</v>
      </c>
      <c r="M64" s="153">
        <f>'Scenario 4'!N60</f>
        <v>0</v>
      </c>
      <c r="N64" s="153">
        <f>'Scenario 4'!O60</f>
        <v>0</v>
      </c>
      <c r="O64" s="153">
        <f>'Scenario 4'!P60</f>
        <v>0</v>
      </c>
      <c r="P64" s="153">
        <f>'Scenario 4'!Q60</f>
        <v>0</v>
      </c>
      <c r="Q64" s="153">
        <f>'Scenario 4'!R60</f>
        <v>36097</v>
      </c>
      <c r="R64" s="153">
        <f>'Scenario 4'!S60</f>
        <v>2093800</v>
      </c>
      <c r="S64" s="153">
        <f>'Scenario 4'!T60</f>
        <v>3213857</v>
      </c>
      <c r="T64" s="153">
        <f>'Scenario 4'!U60</f>
        <v>3068430</v>
      </c>
      <c r="U64" s="153">
        <f>'Scenario 4'!V60</f>
        <v>2960239</v>
      </c>
      <c r="V64" s="153">
        <f>'Scenario 4'!W60</f>
        <v>2806831</v>
      </c>
      <c r="W64" s="153">
        <f>'Scenario 4'!X60</f>
        <v>2748501</v>
      </c>
      <c r="X64" s="153">
        <f>'Scenario 4'!Y60</f>
        <v>2690170</v>
      </c>
      <c r="Y64" s="153">
        <f>'Scenario 4'!Z60</f>
        <v>1581053</v>
      </c>
      <c r="Z64" s="153">
        <f>'Scenario 4'!AA60</f>
        <v>928802</v>
      </c>
      <c r="AA64" s="153">
        <f>'Scenario 4'!AB60</f>
        <v>557281</v>
      </c>
    </row>
    <row r="65" spans="1:27" x14ac:dyDescent="0.2">
      <c r="A65" s="148"/>
      <c r="B65" s="158" t="s">
        <v>358</v>
      </c>
      <c r="C65" s="153">
        <f>'Scenario 4'!D65</f>
        <v>0</v>
      </c>
      <c r="D65" s="153">
        <f>'Scenario 4'!E65</f>
        <v>0</v>
      </c>
      <c r="E65" s="153">
        <f>'Scenario 4'!F65</f>
        <v>0</v>
      </c>
      <c r="F65" s="153">
        <f>'Scenario 4'!G65</f>
        <v>0</v>
      </c>
      <c r="G65" s="153">
        <f>'Scenario 4'!H65</f>
        <v>0</v>
      </c>
      <c r="H65" s="153">
        <f>'Scenario 4'!I65</f>
        <v>0</v>
      </c>
      <c r="I65" s="153">
        <f>'Scenario 4'!J65</f>
        <v>0</v>
      </c>
      <c r="J65" s="153">
        <f>'Scenario 4'!K65</f>
        <v>0</v>
      </c>
      <c r="K65" s="153">
        <f>'Scenario 4'!L65</f>
        <v>0</v>
      </c>
      <c r="L65" s="153">
        <f>'Scenario 4'!M65</f>
        <v>0</v>
      </c>
      <c r="M65" s="153">
        <f>'Scenario 4'!N65</f>
        <v>0</v>
      </c>
      <c r="N65" s="153">
        <f>'Scenario 4'!O65</f>
        <v>0</v>
      </c>
      <c r="O65" s="153">
        <f>'Scenario 4'!P65</f>
        <v>0</v>
      </c>
      <c r="P65" s="153">
        <f>'Scenario 4'!Q65</f>
        <v>0</v>
      </c>
      <c r="Q65" s="153">
        <f>'Scenario 4'!R65</f>
        <v>0</v>
      </c>
      <c r="R65" s="153">
        <f>'Scenario 4'!S65</f>
        <v>0</v>
      </c>
      <c r="S65" s="153">
        <f>'Scenario 4'!T65</f>
        <v>593522</v>
      </c>
      <c r="T65" s="153">
        <f>'Scenario 4'!U65</f>
        <v>947561</v>
      </c>
      <c r="U65" s="153">
        <f>'Scenario 4'!V65</f>
        <v>1097315</v>
      </c>
      <c r="V65" s="153">
        <f>'Scenario 4'!W65</f>
        <v>1143583</v>
      </c>
      <c r="W65" s="153">
        <f>'Scenario 4'!X65</f>
        <v>858084</v>
      </c>
      <c r="X65" s="153">
        <f>'Scenario 4'!Y65</f>
        <v>629182</v>
      </c>
      <c r="Y65" s="153">
        <f>'Scenario 4'!Z65</f>
        <v>400469</v>
      </c>
      <c r="Z65" s="153">
        <f>'Scenario 4'!AA65</f>
        <v>204467</v>
      </c>
      <c r="AA65" s="153">
        <f>'Scenario 4'!AB65</f>
        <v>163424</v>
      </c>
    </row>
    <row r="66" spans="1:27" x14ac:dyDescent="0.2">
      <c r="A66" s="148"/>
      <c r="B66" s="158" t="s">
        <v>359</v>
      </c>
      <c r="C66" s="153">
        <f>'Scenario 4'!D66</f>
        <v>0</v>
      </c>
      <c r="D66" s="153">
        <f>'Scenario 4'!E66</f>
        <v>0</v>
      </c>
      <c r="E66" s="153">
        <f>'Scenario 4'!F66</f>
        <v>0</v>
      </c>
      <c r="F66" s="153">
        <f>'Scenario 4'!G66</f>
        <v>288074</v>
      </c>
      <c r="G66" s="153">
        <f>'Scenario 4'!H66</f>
        <v>563784</v>
      </c>
      <c r="H66" s="153">
        <f>'Scenario 4'!I66</f>
        <v>1083325</v>
      </c>
      <c r="I66" s="153">
        <f>'Scenario 4'!J66</f>
        <v>1929257</v>
      </c>
      <c r="J66" s="153">
        <f>'Scenario 4'!K66</f>
        <v>2707196</v>
      </c>
      <c r="K66" s="153">
        <f>'Scenario 4'!L66</f>
        <v>1614229</v>
      </c>
      <c r="L66" s="153">
        <f>'Scenario 4'!M66</f>
        <v>2002817</v>
      </c>
      <c r="M66" s="153">
        <f>'Scenario 4'!N66</f>
        <v>3792538</v>
      </c>
      <c r="N66" s="153">
        <f>'Scenario 4'!O66</f>
        <v>5420916</v>
      </c>
      <c r="O66" s="153">
        <f>'Scenario 4'!P66</f>
        <v>5395357</v>
      </c>
      <c r="P66" s="153">
        <f>'Scenario 4'!Q66</f>
        <v>5259714</v>
      </c>
      <c r="Q66" s="153">
        <f>'Scenario 4'!R66</f>
        <v>5715586</v>
      </c>
      <c r="R66" s="153">
        <f>'Scenario 4'!S66</f>
        <v>5623109</v>
      </c>
      <c r="S66" s="153">
        <f>'Scenario 4'!T66</f>
        <v>5531769</v>
      </c>
      <c r="T66" s="153">
        <f>'Scenario 4'!U66</f>
        <v>5368642</v>
      </c>
      <c r="U66" s="153">
        <f>'Scenario 4'!V66</f>
        <v>5244356</v>
      </c>
      <c r="V66" s="153">
        <f>'Scenario 4'!W66</f>
        <v>5180452</v>
      </c>
      <c r="W66" s="153">
        <f>'Scenario 4'!X66</f>
        <v>5071986</v>
      </c>
      <c r="X66" s="153">
        <f>'Scenario 4'!Y66</f>
        <v>4983830</v>
      </c>
      <c r="Y66" s="153">
        <f>'Scenario 4'!Z66</f>
        <v>4889084</v>
      </c>
      <c r="Z66" s="153">
        <f>'Scenario 4'!AA66</f>
        <v>4352873</v>
      </c>
      <c r="AA66" s="153">
        <f>'Scenario 4'!AB66</f>
        <v>4353222</v>
      </c>
    </row>
    <row r="67" spans="1:27" x14ac:dyDescent="0.2">
      <c r="A67" s="148"/>
      <c r="B67" s="158" t="s">
        <v>360</v>
      </c>
      <c r="C67" s="153">
        <f>'Scenario 4'!D68</f>
        <v>16205</v>
      </c>
      <c r="D67" s="153">
        <f>'Scenario 4'!E68</f>
        <v>20018</v>
      </c>
      <c r="E67" s="153">
        <f>'Scenario 4'!F68</f>
        <v>31121</v>
      </c>
      <c r="F67" s="153">
        <f>'Scenario 4'!G68</f>
        <v>0</v>
      </c>
      <c r="G67" s="153">
        <f>'Scenario 4'!H68</f>
        <v>0</v>
      </c>
      <c r="H67" s="153">
        <f>'Scenario 4'!I68</f>
        <v>0</v>
      </c>
      <c r="I67" s="153">
        <f>'Scenario 4'!J68</f>
        <v>0</v>
      </c>
      <c r="J67" s="153">
        <f>'Scenario 4'!K68</f>
        <v>31599</v>
      </c>
      <c r="K67" s="153">
        <f>'Scenario 4'!L68</f>
        <v>283027</v>
      </c>
      <c r="L67" s="153">
        <f>'Scenario 4'!M68</f>
        <v>315265</v>
      </c>
      <c r="M67" s="153">
        <f>'Scenario 4'!N68</f>
        <v>199950</v>
      </c>
      <c r="N67" s="153">
        <f>'Scenario 4'!O68</f>
        <v>102330</v>
      </c>
      <c r="O67" s="153">
        <f>'Scenario 4'!P68</f>
        <v>127338</v>
      </c>
      <c r="P67" s="153">
        <f>'Scenario 4'!Q68</f>
        <v>62744</v>
      </c>
      <c r="Q67" s="153">
        <f>'Scenario 4'!R68</f>
        <v>-121747</v>
      </c>
      <c r="R67" s="153">
        <f>'Scenario 4'!S68</f>
        <v>-379651</v>
      </c>
      <c r="S67" s="153">
        <f>'Scenario 4'!T68</f>
        <v>-400244</v>
      </c>
      <c r="T67" s="153">
        <f>'Scenario 4'!U68</f>
        <v>-393115</v>
      </c>
      <c r="U67" s="153">
        <f>'Scenario 4'!V68</f>
        <v>-317192</v>
      </c>
      <c r="V67" s="153">
        <f>'Scenario 4'!W68</f>
        <v>-213838</v>
      </c>
      <c r="W67" s="153">
        <f>'Scenario 4'!X68</f>
        <v>-605927</v>
      </c>
      <c r="X67" s="153">
        <f>'Scenario 4'!Y68</f>
        <v>-948038</v>
      </c>
      <c r="Y67" s="153">
        <f>'Scenario 4'!Z68</f>
        <v>-1466889</v>
      </c>
      <c r="Z67" s="153">
        <f>'Scenario 4'!AA68</f>
        <v>-2187257</v>
      </c>
      <c r="AA67" s="153">
        <f>'Scenario 4'!AB68</f>
        <v>-2729078</v>
      </c>
    </row>
    <row r="68" spans="1:27" x14ac:dyDescent="0.2">
      <c r="A68" s="148"/>
      <c r="B68" s="158" t="s">
        <v>361</v>
      </c>
      <c r="C68" s="153">
        <f>'Scenario 4'!D75</f>
        <v>1454800</v>
      </c>
      <c r="D68" s="153">
        <f>'Scenario 4'!E75</f>
        <v>619026</v>
      </c>
      <c r="E68" s="153">
        <f>'Scenario 4'!F75</f>
        <v>745956</v>
      </c>
      <c r="F68" s="153">
        <f>'Scenario 4'!G75</f>
        <v>945092</v>
      </c>
      <c r="G68" s="153">
        <f>'Scenario 4'!H75</f>
        <v>872658</v>
      </c>
      <c r="H68" s="153">
        <f>'Scenario 4'!I75</f>
        <v>2098375</v>
      </c>
      <c r="I68" s="153">
        <f>'Scenario 4'!J75</f>
        <v>2322866</v>
      </c>
      <c r="J68" s="153">
        <f>'Scenario 4'!K75</f>
        <v>1482362</v>
      </c>
      <c r="K68" s="153">
        <f>'Scenario 4'!L75</f>
        <v>163025</v>
      </c>
      <c r="L68" s="153">
        <f>'Scenario 4'!M75</f>
        <v>23215</v>
      </c>
      <c r="M68" s="153">
        <f>'Scenario 4'!N75</f>
        <v>0</v>
      </c>
      <c r="N68" s="153">
        <f>'Scenario 4'!O75</f>
        <v>0</v>
      </c>
      <c r="O68" s="153">
        <f>'Scenario 4'!P75</f>
        <v>0</v>
      </c>
      <c r="P68" s="153">
        <f>'Scenario 4'!Q75</f>
        <v>0</v>
      </c>
      <c r="Q68" s="153">
        <f>'Scenario 4'!R75</f>
        <v>0</v>
      </c>
      <c r="R68" s="153">
        <f>'Scenario 4'!S75</f>
        <v>0</v>
      </c>
      <c r="S68" s="153">
        <f>'Scenario 4'!T75</f>
        <v>0</v>
      </c>
      <c r="T68" s="153">
        <f>'Scenario 4'!U75</f>
        <v>0</v>
      </c>
      <c r="U68" s="153">
        <f>'Scenario 4'!V75</f>
        <v>0</v>
      </c>
      <c r="V68" s="153">
        <f>'Scenario 4'!W75</f>
        <v>0</v>
      </c>
      <c r="W68" s="153">
        <f>'Scenario 4'!X75</f>
        <v>0</v>
      </c>
      <c r="X68" s="153">
        <f>'Scenario 4'!Y75</f>
        <v>0</v>
      </c>
      <c r="Y68" s="153">
        <f>'Scenario 4'!Z75</f>
        <v>0</v>
      </c>
      <c r="Z68" s="153">
        <f>'Scenario 4'!AA75</f>
        <v>0</v>
      </c>
      <c r="AA68" s="153">
        <f>'Scenario 4'!AB75</f>
        <v>0</v>
      </c>
    </row>
    <row r="69" spans="1:27" x14ac:dyDescent="0.2">
      <c r="A69" s="148"/>
      <c r="B69" s="158" t="s">
        <v>362</v>
      </c>
      <c r="C69" s="153">
        <f>'Scenario 4'!D76</f>
        <v>629931</v>
      </c>
      <c r="D69" s="153">
        <f>'Scenario 4'!E76</f>
        <v>628023</v>
      </c>
      <c r="E69" s="153">
        <f>'Scenario 4'!F76</f>
        <v>0</v>
      </c>
      <c r="F69" s="153">
        <f>'Scenario 4'!G76</f>
        <v>1177680</v>
      </c>
      <c r="G69" s="153">
        <f>'Scenario 4'!H76</f>
        <v>2088027</v>
      </c>
      <c r="H69" s="153">
        <f>'Scenario 4'!I76</f>
        <v>2030908</v>
      </c>
      <c r="I69" s="153">
        <f>'Scenario 4'!J76</f>
        <v>609774</v>
      </c>
      <c r="J69" s="153">
        <f>'Scenario 4'!K76</f>
        <v>270516</v>
      </c>
      <c r="K69" s="153">
        <f>'Scenario 4'!L76</f>
        <v>884678</v>
      </c>
      <c r="L69" s="153">
        <f>'Scenario 4'!M76</f>
        <v>597919</v>
      </c>
      <c r="M69" s="153">
        <f>'Scenario 4'!N76</f>
        <v>368188</v>
      </c>
      <c r="N69" s="153">
        <f>'Scenario 4'!O76</f>
        <v>0</v>
      </c>
      <c r="O69" s="153">
        <f>'Scenario 4'!P76</f>
        <v>0</v>
      </c>
      <c r="P69" s="153">
        <f>'Scenario 4'!Q76</f>
        <v>0</v>
      </c>
      <c r="Q69" s="153">
        <f>'Scenario 4'!R76</f>
        <v>0</v>
      </c>
      <c r="R69" s="153">
        <f>'Scenario 4'!S76</f>
        <v>0</v>
      </c>
      <c r="S69" s="153">
        <f>'Scenario 4'!T76</f>
        <v>0</v>
      </c>
      <c r="T69" s="153">
        <f>'Scenario 4'!U76</f>
        <v>0</v>
      </c>
      <c r="U69" s="153">
        <f>'Scenario 4'!V76</f>
        <v>0</v>
      </c>
      <c r="V69" s="153">
        <f>'Scenario 4'!W76</f>
        <v>0</v>
      </c>
      <c r="W69" s="153">
        <f>'Scenario 4'!X76</f>
        <v>0</v>
      </c>
      <c r="X69" s="153">
        <f>'Scenario 4'!Y76</f>
        <v>0</v>
      </c>
      <c r="Y69" s="153">
        <f>'Scenario 4'!Z76</f>
        <v>0</v>
      </c>
      <c r="Z69" s="153">
        <f>'Scenario 4'!AA76</f>
        <v>0</v>
      </c>
      <c r="AA69" s="153">
        <f>'Scenario 4'!AB76</f>
        <v>0</v>
      </c>
    </row>
    <row r="70" spans="1:27" x14ac:dyDescent="0.2">
      <c r="A70" s="149"/>
      <c r="B70" s="159" t="s">
        <v>363</v>
      </c>
      <c r="C70" s="154">
        <f>'Scenario 4'!D77</f>
        <v>759317</v>
      </c>
      <c r="D70" s="154">
        <f>'Scenario 4'!E77</f>
        <v>776814</v>
      </c>
      <c r="E70" s="154">
        <f>'Scenario 4'!F77</f>
        <v>757481</v>
      </c>
      <c r="F70" s="154">
        <f>'Scenario 4'!G77</f>
        <v>495949</v>
      </c>
      <c r="G70" s="154">
        <f>'Scenario 4'!H77</f>
        <v>383796</v>
      </c>
      <c r="H70" s="154">
        <f>'Scenario 4'!I77</f>
        <v>254310</v>
      </c>
      <c r="I70" s="154">
        <f>'Scenario 4'!J77</f>
        <v>292473</v>
      </c>
      <c r="J70" s="154">
        <f>'Scenario 4'!K77</f>
        <v>326920</v>
      </c>
      <c r="K70" s="154">
        <f>'Scenario 4'!L77</f>
        <v>328742</v>
      </c>
      <c r="L70" s="154">
        <f>'Scenario 4'!M77</f>
        <v>268212</v>
      </c>
      <c r="M70" s="154">
        <f>'Scenario 4'!N77</f>
        <v>201436</v>
      </c>
      <c r="N70" s="154">
        <f>'Scenario 4'!O77</f>
        <v>137606</v>
      </c>
      <c r="O70" s="154">
        <f>'Scenario 4'!P77</f>
        <v>66819</v>
      </c>
      <c r="P70" s="154">
        <f>'Scenario 4'!Q77</f>
        <v>2920</v>
      </c>
      <c r="Q70" s="154">
        <f>'Scenario 4'!R77</f>
        <v>-53220</v>
      </c>
      <c r="R70" s="154">
        <f>'Scenario 4'!S77</f>
        <v>-100754</v>
      </c>
      <c r="S70" s="154">
        <f>'Scenario 4'!T77</f>
        <v>-138767</v>
      </c>
      <c r="T70" s="154">
        <f>'Scenario 4'!U77</f>
        <v>-166272</v>
      </c>
      <c r="U70" s="154">
        <f>'Scenario 4'!V77</f>
        <v>-185017</v>
      </c>
      <c r="V70" s="154">
        <f>'Scenario 4'!W77</f>
        <v>-181959</v>
      </c>
      <c r="W70" s="154">
        <f>'Scenario 4'!X77</f>
        <v>-175152</v>
      </c>
      <c r="X70" s="154">
        <f>'Scenario 4'!Y77</f>
        <v>-165027</v>
      </c>
      <c r="Y70" s="154">
        <f>'Scenario 4'!Z77</f>
        <v>-153474</v>
      </c>
      <c r="Z70" s="154">
        <f>'Scenario 4'!AA77</f>
        <v>-139708</v>
      </c>
      <c r="AA70" s="154">
        <f>'Scenario 4'!AB77</f>
        <v>-139708</v>
      </c>
    </row>
    <row r="71" spans="1:27" x14ac:dyDescent="0.2">
      <c r="A71" s="148"/>
    </row>
    <row r="72" spans="1:27" x14ac:dyDescent="0.2">
      <c r="A72" s="148"/>
    </row>
    <row r="73" spans="1:27" x14ac:dyDescent="0.2">
      <c r="A73" s="148"/>
    </row>
    <row r="74" spans="1:27" x14ac:dyDescent="0.2">
      <c r="A74" s="148"/>
      <c r="F74" s="120"/>
    </row>
    <row r="75" spans="1:27" x14ac:dyDescent="0.2">
      <c r="A75" s="1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8AAD-3F70-3346-A7F0-18FF13447A80}">
  <sheetPr>
    <tabColor theme="0" tint="-0.14999847407452621"/>
  </sheetPr>
  <dimension ref="A1:BB72"/>
  <sheetViews>
    <sheetView zoomScale="75" zoomScaleNormal="80" workbookViewId="0">
      <selection activeCell="N44" sqref="N43:N44"/>
    </sheetView>
  </sheetViews>
  <sheetFormatPr baseColWidth="10" defaultColWidth="9.1640625" defaultRowHeight="14" x14ac:dyDescent="0.15"/>
  <cols>
    <col min="1" max="1" width="24.6640625" style="14" customWidth="1"/>
    <col min="2" max="2" width="15.33203125" style="14" bestFit="1" customWidth="1"/>
    <col min="3" max="10" width="15.5" style="14" bestFit="1" customWidth="1"/>
    <col min="11" max="11" width="14.6640625" style="14" bestFit="1" customWidth="1"/>
    <col min="12" max="12" width="15.5" style="14" bestFit="1" customWidth="1"/>
    <col min="13" max="13" width="14.33203125" style="14" bestFit="1" customWidth="1"/>
    <col min="14" max="14" width="15.1640625" style="14" bestFit="1" customWidth="1"/>
    <col min="15" max="15" width="11.83203125" style="14" customWidth="1"/>
    <col min="16" max="16" width="13.83203125" style="14" customWidth="1"/>
    <col min="17" max="17" width="12.83203125" style="14" customWidth="1"/>
    <col min="18" max="19" width="12.1640625" style="14" customWidth="1"/>
    <col min="20" max="20" width="12.6640625" style="14" customWidth="1"/>
    <col min="21" max="21" width="14.5" style="14" customWidth="1"/>
    <col min="22" max="23" width="13.5" style="14" customWidth="1"/>
    <col min="24" max="24" width="12.5" style="14" customWidth="1"/>
    <col min="25" max="25" width="13" style="14" customWidth="1"/>
    <col min="26" max="26" width="13.5" style="14" customWidth="1"/>
    <col min="27" max="30" width="14" style="14" bestFit="1" customWidth="1"/>
    <col min="31" max="39" width="14.33203125" style="14" bestFit="1" customWidth="1"/>
    <col min="40" max="40" width="14.5" style="14" customWidth="1"/>
    <col min="41" max="46" width="14.33203125" style="14" bestFit="1" customWidth="1"/>
    <col min="47" max="50" width="16.83203125" style="14" bestFit="1" customWidth="1"/>
    <col min="51" max="51" width="15.83203125" style="14" bestFit="1" customWidth="1"/>
    <col min="52" max="52" width="16.1640625" style="14" bestFit="1" customWidth="1"/>
    <col min="53" max="53" width="16.83203125" style="14" bestFit="1" customWidth="1"/>
    <col min="54" max="54" width="16.5" style="14" bestFit="1" customWidth="1"/>
    <col min="55" max="55" width="9.1640625" style="14" customWidth="1"/>
    <col min="56" max="16384" width="9.1640625" style="14"/>
  </cols>
  <sheetData>
    <row r="1" spans="1:54" ht="18" x14ac:dyDescent="0.2">
      <c r="A1" s="22" t="s">
        <v>60</v>
      </c>
    </row>
    <row r="2" spans="1:54" x14ac:dyDescent="0.15">
      <c r="A2" s="17"/>
    </row>
    <row r="3" spans="1:54" x14ac:dyDescent="0.15">
      <c r="A3" s="17" t="s">
        <v>59</v>
      </c>
      <c r="AH3" s="15"/>
      <c r="AI3" s="15"/>
      <c r="AJ3" s="15"/>
      <c r="AK3" s="15"/>
      <c r="AL3" s="15"/>
      <c r="AM3" s="15"/>
      <c r="AN3" s="15"/>
      <c r="AO3" s="15"/>
      <c r="AP3" s="15"/>
      <c r="AQ3" s="15"/>
      <c r="AR3" s="15"/>
      <c r="AS3" s="15"/>
      <c r="AT3" s="15"/>
      <c r="AU3" s="15"/>
      <c r="AV3" s="15"/>
      <c r="AW3" s="15"/>
      <c r="AX3" s="15"/>
      <c r="AY3" s="15"/>
      <c r="AZ3" s="15"/>
      <c r="BA3" s="15"/>
      <c r="BB3" s="15"/>
    </row>
    <row r="4" spans="1:54" x14ac:dyDescent="0.15">
      <c r="A4" s="14" t="s">
        <v>51</v>
      </c>
      <c r="B4" s="14" t="s">
        <v>58</v>
      </c>
      <c r="C4" s="14" t="s">
        <v>50</v>
      </c>
      <c r="D4" s="14" t="s">
        <v>37</v>
      </c>
      <c r="E4" s="14" t="s">
        <v>36</v>
      </c>
      <c r="F4" s="14" t="s">
        <v>35</v>
      </c>
      <c r="G4" s="14" t="s">
        <v>49</v>
      </c>
      <c r="H4" s="14" t="s">
        <v>37</v>
      </c>
      <c r="I4" s="14" t="s">
        <v>36</v>
      </c>
      <c r="J4" s="14" t="s">
        <v>35</v>
      </c>
      <c r="K4" s="14" t="s">
        <v>48</v>
      </c>
      <c r="L4" s="14" t="s">
        <v>37</v>
      </c>
      <c r="M4" s="14" t="s">
        <v>36</v>
      </c>
      <c r="N4" s="14" t="s">
        <v>35</v>
      </c>
      <c r="O4" s="14" t="s">
        <v>47</v>
      </c>
      <c r="P4" s="14" t="s">
        <v>37</v>
      </c>
      <c r="Q4" s="14" t="s">
        <v>36</v>
      </c>
      <c r="R4" s="14" t="s">
        <v>35</v>
      </c>
      <c r="S4" s="14" t="s">
        <v>46</v>
      </c>
      <c r="T4" s="14" t="s">
        <v>37</v>
      </c>
      <c r="U4" s="14" t="s">
        <v>36</v>
      </c>
      <c r="V4" s="14" t="s">
        <v>35</v>
      </c>
      <c r="W4" s="14" t="s">
        <v>45</v>
      </c>
      <c r="X4" s="14" t="s">
        <v>37</v>
      </c>
      <c r="Y4" s="14" t="s">
        <v>36</v>
      </c>
      <c r="Z4" s="14" t="s">
        <v>35</v>
      </c>
      <c r="AA4" s="14" t="s">
        <v>44</v>
      </c>
      <c r="AB4" s="14" t="s">
        <v>37</v>
      </c>
      <c r="AC4" s="14" t="s">
        <v>36</v>
      </c>
      <c r="AD4" s="14" t="s">
        <v>35</v>
      </c>
      <c r="AE4" s="14" t="s">
        <v>43</v>
      </c>
      <c r="AF4" s="14" t="s">
        <v>37</v>
      </c>
      <c r="AG4" s="14" t="s">
        <v>36</v>
      </c>
      <c r="AH4" s="14" t="s">
        <v>35</v>
      </c>
      <c r="AI4" s="14" t="s">
        <v>42</v>
      </c>
      <c r="AJ4" s="14" t="s">
        <v>37</v>
      </c>
      <c r="AK4" s="14" t="s">
        <v>36</v>
      </c>
      <c r="AL4" s="14" t="s">
        <v>35</v>
      </c>
      <c r="AM4" s="14" t="s">
        <v>41</v>
      </c>
      <c r="AN4" s="14" t="s">
        <v>37</v>
      </c>
      <c r="AO4" s="14" t="s">
        <v>36</v>
      </c>
      <c r="AP4" s="14" t="s">
        <v>35</v>
      </c>
      <c r="AQ4" s="14" t="s">
        <v>40</v>
      </c>
      <c r="AR4" s="14" t="s">
        <v>37</v>
      </c>
      <c r="AS4" s="14" t="s">
        <v>36</v>
      </c>
      <c r="AT4" s="14" t="s">
        <v>35</v>
      </c>
      <c r="AU4" s="14" t="s">
        <v>39</v>
      </c>
      <c r="AV4" s="14" t="s">
        <v>37</v>
      </c>
      <c r="AW4" s="14" t="s">
        <v>36</v>
      </c>
      <c r="AX4" s="14" t="s">
        <v>35</v>
      </c>
      <c r="AY4" s="14" t="s">
        <v>38</v>
      </c>
      <c r="AZ4" s="14" t="s">
        <v>37</v>
      </c>
      <c r="BA4" s="14" t="s">
        <v>36</v>
      </c>
      <c r="BB4" s="14" t="s">
        <v>35</v>
      </c>
    </row>
    <row r="5" spans="1:54" x14ac:dyDescent="0.15">
      <c r="A5" s="14" t="s">
        <v>34</v>
      </c>
      <c r="B5" s="14" t="s">
        <v>57</v>
      </c>
      <c r="C5" s="18">
        <v>0</v>
      </c>
      <c r="D5" s="18">
        <v>0</v>
      </c>
      <c r="E5" s="18">
        <v>0</v>
      </c>
      <c r="F5" s="18">
        <v>0</v>
      </c>
      <c r="G5" s="18">
        <v>0</v>
      </c>
      <c r="H5" s="18">
        <v>0</v>
      </c>
      <c r="I5" s="18">
        <v>0</v>
      </c>
      <c r="J5" s="18">
        <v>0</v>
      </c>
      <c r="K5" s="18">
        <v>0</v>
      </c>
      <c r="L5" s="18">
        <v>7532</v>
      </c>
      <c r="M5" s="18">
        <v>2583509</v>
      </c>
      <c r="N5" s="18">
        <v>2995901</v>
      </c>
      <c r="O5" s="18">
        <v>2726000</v>
      </c>
      <c r="P5" s="18">
        <v>2881044</v>
      </c>
      <c r="Q5" s="18">
        <v>4617725</v>
      </c>
      <c r="R5" s="18">
        <v>5258002</v>
      </c>
      <c r="S5" s="18">
        <v>6720568</v>
      </c>
      <c r="T5" s="18">
        <v>9981749</v>
      </c>
      <c r="U5" s="18">
        <v>11049178</v>
      </c>
      <c r="V5" s="18">
        <v>11447850</v>
      </c>
      <c r="W5" s="18">
        <v>14450356</v>
      </c>
      <c r="X5" s="18">
        <v>14575659</v>
      </c>
      <c r="Y5" s="18">
        <v>15378044</v>
      </c>
      <c r="Z5" s="18">
        <v>15905540</v>
      </c>
      <c r="AA5" s="18">
        <v>16917328</v>
      </c>
      <c r="AB5" s="18">
        <v>21283092</v>
      </c>
      <c r="AC5" s="18">
        <v>24185491</v>
      </c>
      <c r="AD5" s="18">
        <v>24066273</v>
      </c>
      <c r="AE5" s="18">
        <v>23996868</v>
      </c>
      <c r="AF5" s="18">
        <v>24647401</v>
      </c>
      <c r="AG5" s="18">
        <v>27435046</v>
      </c>
      <c r="AH5" s="18">
        <v>29113530</v>
      </c>
      <c r="AI5" s="18">
        <v>28550655</v>
      </c>
      <c r="AJ5" s="18">
        <v>31338196</v>
      </c>
      <c r="AK5" s="18">
        <v>32016663</v>
      </c>
      <c r="AL5" s="18">
        <v>30980609</v>
      </c>
      <c r="AM5" s="18">
        <v>32763027</v>
      </c>
      <c r="AN5" s="18">
        <v>28814425</v>
      </c>
      <c r="AO5" s="18">
        <v>35738973</v>
      </c>
      <c r="AP5" s="18">
        <v>36289300</v>
      </c>
      <c r="AQ5" s="18">
        <v>34313992</v>
      </c>
      <c r="AR5" s="18">
        <v>39658233</v>
      </c>
      <c r="AS5" s="18">
        <v>42853248</v>
      </c>
      <c r="AT5" s="18">
        <v>41459320</v>
      </c>
      <c r="AU5" s="19">
        <v>41865704</v>
      </c>
      <c r="AV5" s="19">
        <v>43596547</v>
      </c>
      <c r="AW5" s="19">
        <v>45788738</v>
      </c>
      <c r="AX5" s="19">
        <v>44728207</v>
      </c>
      <c r="AY5" s="19">
        <v>44983298</v>
      </c>
      <c r="AZ5" s="19">
        <v>47131654</v>
      </c>
      <c r="BA5" s="19">
        <v>48708311</v>
      </c>
      <c r="BB5" s="19">
        <v>48171958</v>
      </c>
    </row>
    <row r="6" spans="1:54" x14ac:dyDescent="0.15">
      <c r="A6" s="14" t="s">
        <v>33</v>
      </c>
      <c r="B6" s="14" t="s">
        <v>57</v>
      </c>
      <c r="C6" s="18">
        <v>236835</v>
      </c>
      <c r="D6" s="18">
        <v>328532</v>
      </c>
      <c r="E6" s="18">
        <v>530962</v>
      </c>
      <c r="F6" s="18">
        <v>478928</v>
      </c>
      <c r="G6" s="18">
        <v>468876</v>
      </c>
      <c r="H6" s="18">
        <v>453202</v>
      </c>
      <c r="I6" s="18">
        <v>384063</v>
      </c>
      <c r="J6" s="18">
        <v>287824</v>
      </c>
      <c r="K6" s="18">
        <v>439275</v>
      </c>
      <c r="L6" s="18">
        <v>612128</v>
      </c>
      <c r="M6" s="18">
        <v>2546125</v>
      </c>
      <c r="N6" s="18">
        <v>1052125</v>
      </c>
      <c r="O6" s="18">
        <v>1639132</v>
      </c>
      <c r="P6" s="18">
        <v>1064074</v>
      </c>
      <c r="Q6" s="18">
        <v>4714630</v>
      </c>
      <c r="R6" s="18">
        <v>5841140</v>
      </c>
      <c r="S6" s="18">
        <v>5277303</v>
      </c>
      <c r="T6" s="18">
        <v>6367592</v>
      </c>
      <c r="U6" s="18">
        <v>7259890</v>
      </c>
      <c r="V6" s="18">
        <v>8307511</v>
      </c>
      <c r="W6" s="18">
        <v>6595776</v>
      </c>
      <c r="X6" s="18">
        <v>7661496</v>
      </c>
      <c r="Y6" s="18">
        <v>7645395</v>
      </c>
      <c r="Z6" s="18">
        <v>7035914</v>
      </c>
      <c r="AA6" s="18">
        <v>6712351</v>
      </c>
      <c r="AB6" s="18">
        <v>6146649</v>
      </c>
      <c r="AC6" s="18">
        <v>3943161</v>
      </c>
      <c r="AD6" s="18">
        <v>3529130</v>
      </c>
      <c r="AE6" s="18">
        <v>3637857</v>
      </c>
      <c r="AF6" s="18">
        <v>3678466</v>
      </c>
      <c r="AG6" s="18">
        <v>3844316</v>
      </c>
      <c r="AH6" s="18">
        <v>3532362</v>
      </c>
      <c r="AI6" s="18">
        <v>3621779</v>
      </c>
      <c r="AJ6" s="18">
        <v>3620430</v>
      </c>
      <c r="AK6" s="18">
        <v>4599876</v>
      </c>
      <c r="AL6" s="18">
        <v>4554189</v>
      </c>
      <c r="AM6" s="18">
        <v>4573936</v>
      </c>
      <c r="AN6" s="18">
        <v>4396610</v>
      </c>
      <c r="AO6" s="18">
        <v>4566252</v>
      </c>
      <c r="AP6" s="18">
        <v>4446816</v>
      </c>
      <c r="AQ6" s="18">
        <v>4123135</v>
      </c>
      <c r="AR6" s="18">
        <v>4146664</v>
      </c>
      <c r="AS6" s="18">
        <v>4033042</v>
      </c>
      <c r="AT6" s="18">
        <v>3968462</v>
      </c>
      <c r="AU6" s="19">
        <v>3668607</v>
      </c>
      <c r="AV6" s="19">
        <v>3893434</v>
      </c>
      <c r="AW6" s="19">
        <v>3960769</v>
      </c>
      <c r="AX6" s="19">
        <v>3224680</v>
      </c>
      <c r="AY6" s="19">
        <v>3488791</v>
      </c>
      <c r="AZ6" s="19">
        <v>3664461</v>
      </c>
      <c r="BA6" s="19">
        <v>3463640</v>
      </c>
      <c r="BB6" s="19">
        <v>3490514</v>
      </c>
    </row>
    <row r="7" spans="1:54" x14ac:dyDescent="0.15">
      <c r="A7" s="14" t="s">
        <v>32</v>
      </c>
      <c r="B7" s="14" t="s">
        <v>57</v>
      </c>
      <c r="C7" s="18">
        <v>12882107</v>
      </c>
      <c r="D7" s="18">
        <v>13284682</v>
      </c>
      <c r="E7" s="18">
        <v>13100333</v>
      </c>
      <c r="F7" s="18">
        <v>12816759</v>
      </c>
      <c r="G7" s="18">
        <v>12797724</v>
      </c>
      <c r="H7" s="18">
        <v>13185688</v>
      </c>
      <c r="I7" s="18">
        <v>15819989</v>
      </c>
      <c r="J7" s="18">
        <v>15375874</v>
      </c>
      <c r="K7" s="18">
        <v>15442500</v>
      </c>
      <c r="L7" s="18">
        <v>15802030</v>
      </c>
      <c r="M7" s="18">
        <v>14502449</v>
      </c>
      <c r="N7" s="18">
        <v>14939119</v>
      </c>
      <c r="O7" s="18">
        <v>16653725</v>
      </c>
      <c r="P7" s="18">
        <v>20181754</v>
      </c>
      <c r="Q7" s="18">
        <v>19709585</v>
      </c>
      <c r="R7" s="18">
        <v>19332234</v>
      </c>
      <c r="S7" s="18">
        <v>18221747</v>
      </c>
      <c r="T7" s="18">
        <v>15299622</v>
      </c>
      <c r="U7" s="18">
        <v>15624093</v>
      </c>
      <c r="V7" s="18">
        <v>15225821</v>
      </c>
      <c r="W7" s="18">
        <v>13254354</v>
      </c>
      <c r="X7" s="18">
        <v>13751707</v>
      </c>
      <c r="Y7" s="18">
        <v>13280307</v>
      </c>
      <c r="Z7" s="18">
        <v>13057045</v>
      </c>
      <c r="AA7" s="18">
        <v>13579389</v>
      </c>
      <c r="AB7" s="18">
        <v>12297213</v>
      </c>
      <c r="AC7" s="18">
        <v>12146075</v>
      </c>
      <c r="AD7" s="18">
        <v>11480263</v>
      </c>
      <c r="AE7" s="18">
        <v>12387493</v>
      </c>
      <c r="AF7" s="18">
        <v>13341294</v>
      </c>
      <c r="AG7" s="18">
        <v>11894748</v>
      </c>
      <c r="AH7" s="18">
        <v>9083378</v>
      </c>
      <c r="AI7" s="18">
        <v>9695036</v>
      </c>
      <c r="AJ7" s="18">
        <v>9532882</v>
      </c>
      <c r="AK7" s="18">
        <v>10747480</v>
      </c>
      <c r="AL7" s="18">
        <v>9382934</v>
      </c>
      <c r="AM7" s="18">
        <v>5690749</v>
      </c>
      <c r="AN7" s="18">
        <v>3821920</v>
      </c>
      <c r="AO7" s="18">
        <v>2101106</v>
      </c>
      <c r="AP7" s="18">
        <v>743403</v>
      </c>
      <c r="AQ7" s="18">
        <v>736035</v>
      </c>
      <c r="AR7" s="18">
        <v>919368</v>
      </c>
      <c r="AS7" s="18">
        <v>838873</v>
      </c>
      <c r="AT7" s="18">
        <v>1498270</v>
      </c>
      <c r="AU7" s="19">
        <v>1121123</v>
      </c>
      <c r="AV7" s="19">
        <v>1542702</v>
      </c>
      <c r="AW7" s="19">
        <v>1568655</v>
      </c>
      <c r="AX7" s="19">
        <v>1932660</v>
      </c>
      <c r="AY7" s="19">
        <v>1453772</v>
      </c>
      <c r="AZ7" s="19">
        <v>1727616</v>
      </c>
      <c r="BA7" s="19">
        <v>2476243</v>
      </c>
      <c r="BB7" s="19">
        <v>1136609</v>
      </c>
    </row>
    <row r="8" spans="1:54" x14ac:dyDescent="0.15">
      <c r="A8" s="14" t="s">
        <v>31</v>
      </c>
      <c r="B8" s="14" t="s">
        <v>57</v>
      </c>
      <c r="C8" s="18">
        <v>4873272</v>
      </c>
      <c r="D8" s="18">
        <v>5280822</v>
      </c>
      <c r="E8" s="18">
        <v>5590548</v>
      </c>
      <c r="F8" s="18">
        <v>5575898</v>
      </c>
      <c r="G8" s="18">
        <v>5700917</v>
      </c>
      <c r="H8" s="18">
        <v>6766131</v>
      </c>
      <c r="I8" s="18">
        <v>7146246</v>
      </c>
      <c r="J8" s="18">
        <v>7770974</v>
      </c>
      <c r="K8" s="18">
        <v>9049261</v>
      </c>
      <c r="L8" s="18">
        <v>7133604</v>
      </c>
      <c r="M8" s="18">
        <v>5511333</v>
      </c>
      <c r="N8" s="18">
        <v>6737719</v>
      </c>
      <c r="O8" s="18">
        <v>6364147</v>
      </c>
      <c r="P8" s="18">
        <v>7378353</v>
      </c>
      <c r="Q8" s="18">
        <v>4195237</v>
      </c>
      <c r="R8" s="18">
        <v>2980243</v>
      </c>
      <c r="S8" s="18">
        <v>3242037</v>
      </c>
      <c r="T8" s="18">
        <v>2272593</v>
      </c>
      <c r="U8" s="18">
        <v>1516622</v>
      </c>
      <c r="V8" s="18">
        <v>496127</v>
      </c>
      <c r="W8" s="18">
        <v>826157</v>
      </c>
      <c r="X8" s="18">
        <v>701112</v>
      </c>
      <c r="Y8" s="18">
        <v>668756</v>
      </c>
      <c r="Z8" s="18">
        <v>696347</v>
      </c>
      <c r="AA8" s="18">
        <v>426898</v>
      </c>
      <c r="AB8" s="18">
        <v>75136</v>
      </c>
      <c r="AC8" s="18">
        <v>422474</v>
      </c>
      <c r="AD8" s="18">
        <v>616215</v>
      </c>
      <c r="AE8" s="18">
        <v>357360</v>
      </c>
      <c r="AF8" s="18">
        <v>373106</v>
      </c>
      <c r="AG8" s="18">
        <v>310021</v>
      </c>
      <c r="AH8" s="18">
        <v>416933</v>
      </c>
      <c r="AI8" s="18">
        <v>301992</v>
      </c>
      <c r="AJ8" s="18">
        <v>561969</v>
      </c>
      <c r="AK8" s="18">
        <v>190112</v>
      </c>
      <c r="AL8" s="18">
        <v>256572</v>
      </c>
      <c r="AM8" s="18">
        <v>28243</v>
      </c>
      <c r="AN8" s="18">
        <v>0</v>
      </c>
      <c r="AO8" s="18">
        <v>0</v>
      </c>
      <c r="AP8" s="18">
        <v>18901</v>
      </c>
      <c r="AQ8" s="18">
        <v>0</v>
      </c>
      <c r="AR8" s="18">
        <v>0</v>
      </c>
      <c r="AS8" s="18">
        <v>0</v>
      </c>
      <c r="AT8" s="18">
        <v>0</v>
      </c>
      <c r="AU8" s="19">
        <v>185544</v>
      </c>
      <c r="AV8" s="19">
        <v>126282</v>
      </c>
      <c r="AW8" s="19">
        <v>159800</v>
      </c>
      <c r="AX8" s="19">
        <v>510556</v>
      </c>
      <c r="AY8" s="19">
        <v>5</v>
      </c>
      <c r="AZ8" s="19">
        <v>9</v>
      </c>
      <c r="BA8" s="19">
        <v>10</v>
      </c>
      <c r="BB8" s="19">
        <v>14</v>
      </c>
    </row>
    <row r="9" spans="1:54" x14ac:dyDescent="0.15">
      <c r="A9" s="14" t="s">
        <v>30</v>
      </c>
      <c r="B9" s="14" t="s">
        <v>53</v>
      </c>
      <c r="C9" s="18">
        <v>0</v>
      </c>
      <c r="D9" s="18">
        <v>0</v>
      </c>
      <c r="E9" s="18">
        <v>0</v>
      </c>
      <c r="F9" s="18">
        <v>0</v>
      </c>
      <c r="G9" s="18">
        <v>0</v>
      </c>
      <c r="H9" s="18">
        <v>0</v>
      </c>
      <c r="I9" s="18">
        <v>0</v>
      </c>
      <c r="J9" s="18">
        <v>0</v>
      </c>
      <c r="K9" s="18">
        <v>0</v>
      </c>
      <c r="L9" s="18">
        <v>0</v>
      </c>
      <c r="M9" s="18">
        <v>0</v>
      </c>
      <c r="N9" s="18">
        <v>0</v>
      </c>
      <c r="O9" s="18">
        <v>0</v>
      </c>
      <c r="P9" s="18">
        <v>0</v>
      </c>
      <c r="Q9" s="18">
        <v>0</v>
      </c>
      <c r="R9" s="18">
        <v>0</v>
      </c>
      <c r="S9" s="18">
        <v>0</v>
      </c>
      <c r="T9" s="18">
        <v>0</v>
      </c>
      <c r="U9" s="18">
        <v>2364</v>
      </c>
      <c r="V9" s="18">
        <v>1113</v>
      </c>
      <c r="W9" s="18">
        <v>1519</v>
      </c>
      <c r="X9" s="18">
        <v>1255</v>
      </c>
      <c r="Y9" s="18">
        <v>41</v>
      </c>
      <c r="Z9" s="18">
        <v>88</v>
      </c>
      <c r="AA9" s="18">
        <v>43492</v>
      </c>
      <c r="AB9" s="18">
        <v>63903</v>
      </c>
      <c r="AC9" s="18">
        <v>76453</v>
      </c>
      <c r="AD9" s="18">
        <v>84347</v>
      </c>
      <c r="AE9" s="18">
        <v>113659</v>
      </c>
      <c r="AF9" s="18">
        <v>133239</v>
      </c>
      <c r="AG9" s="18">
        <v>142747</v>
      </c>
      <c r="AH9" s="18">
        <v>169048</v>
      </c>
      <c r="AI9" s="18">
        <v>238089</v>
      </c>
      <c r="AJ9" s="18">
        <v>277324</v>
      </c>
      <c r="AK9" s="18">
        <v>328143</v>
      </c>
      <c r="AL9" s="18">
        <v>353700</v>
      </c>
      <c r="AM9" s="18">
        <v>329375</v>
      </c>
      <c r="AN9" s="18">
        <v>244951</v>
      </c>
      <c r="AO9" s="18">
        <v>355412</v>
      </c>
      <c r="AP9" s="18">
        <v>399905</v>
      </c>
      <c r="AQ9" s="18">
        <v>363821</v>
      </c>
      <c r="AR9" s="18">
        <v>496037</v>
      </c>
      <c r="AS9" s="18">
        <v>505765</v>
      </c>
      <c r="AT9" s="18">
        <v>565849</v>
      </c>
      <c r="AU9" s="19">
        <v>597722</v>
      </c>
      <c r="AV9" s="19">
        <v>753576</v>
      </c>
      <c r="AW9" s="19">
        <v>778278</v>
      </c>
      <c r="AX9" s="19">
        <v>768258</v>
      </c>
      <c r="AY9" s="19">
        <v>711810</v>
      </c>
      <c r="AZ9" s="19">
        <v>768618</v>
      </c>
      <c r="BA9" s="19">
        <v>742122</v>
      </c>
      <c r="BB9" s="19">
        <v>691559</v>
      </c>
    </row>
    <row r="10" spans="1:54" x14ac:dyDescent="0.15">
      <c r="A10" s="14" t="s">
        <v>3</v>
      </c>
      <c r="B10" s="14" t="s">
        <v>53</v>
      </c>
      <c r="C10" s="18">
        <v>21816</v>
      </c>
      <c r="D10" s="18">
        <v>62215</v>
      </c>
      <c r="E10" s="18">
        <v>119059</v>
      </c>
      <c r="F10" s="18">
        <v>171607</v>
      </c>
      <c r="G10" s="18">
        <v>220891</v>
      </c>
      <c r="H10" s="18">
        <v>271183</v>
      </c>
      <c r="I10" s="18">
        <v>355146</v>
      </c>
      <c r="J10" s="18">
        <v>468250</v>
      </c>
      <c r="K10" s="18">
        <v>575617</v>
      </c>
      <c r="L10" s="18">
        <v>746463</v>
      </c>
      <c r="M10" s="18">
        <v>957652</v>
      </c>
      <c r="N10" s="18">
        <v>1320154</v>
      </c>
      <c r="O10" s="18">
        <v>1595430</v>
      </c>
      <c r="P10" s="18">
        <v>1950333</v>
      </c>
      <c r="Q10" s="18">
        <v>2266455</v>
      </c>
      <c r="R10" s="18">
        <v>2640450</v>
      </c>
      <c r="S10" s="18">
        <v>2820481</v>
      </c>
      <c r="T10" s="18">
        <v>2990668</v>
      </c>
      <c r="U10" s="18">
        <v>3505519</v>
      </c>
      <c r="V10" s="18">
        <v>3659158</v>
      </c>
      <c r="W10" s="18">
        <v>13685872</v>
      </c>
      <c r="X10" s="18">
        <v>14698286</v>
      </c>
      <c r="Y10" s="18">
        <v>15068483</v>
      </c>
      <c r="Z10" s="18">
        <v>16761249</v>
      </c>
      <c r="AA10" s="18">
        <v>17504638</v>
      </c>
      <c r="AB10" s="18">
        <v>18632213</v>
      </c>
      <c r="AC10" s="18">
        <v>19000094</v>
      </c>
      <c r="AD10" s="18">
        <v>20044259</v>
      </c>
      <c r="AE10" s="18">
        <v>25242822</v>
      </c>
      <c r="AF10" s="18">
        <v>26250263</v>
      </c>
      <c r="AG10" s="18">
        <v>28140313</v>
      </c>
      <c r="AH10" s="18">
        <v>29371459</v>
      </c>
      <c r="AI10" s="18">
        <v>30701372</v>
      </c>
      <c r="AJ10" s="18">
        <v>29567822</v>
      </c>
      <c r="AK10" s="18">
        <v>30570368</v>
      </c>
      <c r="AL10" s="18">
        <v>31993145</v>
      </c>
      <c r="AM10" s="18">
        <v>30306144</v>
      </c>
      <c r="AN10" s="18">
        <v>21464859</v>
      </c>
      <c r="AO10" s="18">
        <v>25808227</v>
      </c>
      <c r="AP10" s="18">
        <v>27773597</v>
      </c>
      <c r="AQ10" s="18">
        <v>33907299</v>
      </c>
      <c r="AR10" s="18">
        <v>37613746</v>
      </c>
      <c r="AS10" s="18">
        <v>40085882</v>
      </c>
      <c r="AT10" s="18">
        <v>41835967</v>
      </c>
      <c r="AU10" s="19">
        <v>46461507</v>
      </c>
      <c r="AV10" s="19">
        <v>53531851</v>
      </c>
      <c r="AW10" s="19">
        <v>56386717</v>
      </c>
      <c r="AX10" s="19">
        <v>62101411</v>
      </c>
      <c r="AY10" s="15">
        <v>58925997</v>
      </c>
      <c r="AZ10" s="15">
        <v>64368865</v>
      </c>
      <c r="BA10" s="15">
        <v>70631807</v>
      </c>
      <c r="BB10" s="15">
        <v>71798523</v>
      </c>
    </row>
    <row r="11" spans="1:54" x14ac:dyDescent="0.15">
      <c r="A11" s="14" t="s">
        <v>4</v>
      </c>
      <c r="B11" s="14" t="s">
        <v>56</v>
      </c>
      <c r="C11" s="18">
        <v>355943296</v>
      </c>
      <c r="D11" s="18">
        <v>387851229</v>
      </c>
      <c r="E11" s="18">
        <v>388872431</v>
      </c>
      <c r="F11" s="18">
        <v>357487052</v>
      </c>
      <c r="G11" s="18">
        <v>370292343</v>
      </c>
      <c r="H11" s="18">
        <v>374917388</v>
      </c>
      <c r="I11" s="18">
        <v>366019124</v>
      </c>
      <c r="J11" s="18">
        <v>363269339</v>
      </c>
      <c r="K11" s="18">
        <v>368807852</v>
      </c>
      <c r="L11" s="18">
        <v>358046201</v>
      </c>
      <c r="M11" s="18">
        <v>389863889</v>
      </c>
      <c r="N11" s="18">
        <v>362161026</v>
      </c>
      <c r="O11" s="18">
        <v>350786119</v>
      </c>
      <c r="P11" s="18">
        <v>364681336</v>
      </c>
      <c r="Q11" s="18">
        <v>392531450</v>
      </c>
      <c r="R11" s="18">
        <v>376855202</v>
      </c>
      <c r="S11" s="18">
        <v>372469285</v>
      </c>
      <c r="T11" s="18">
        <v>390499794</v>
      </c>
      <c r="U11" s="18">
        <v>383972772</v>
      </c>
      <c r="V11" s="18">
        <v>352283939</v>
      </c>
      <c r="W11" s="18">
        <v>414527490</v>
      </c>
      <c r="X11" s="18">
        <v>397227736</v>
      </c>
      <c r="Y11" s="18">
        <v>404071329</v>
      </c>
      <c r="Z11" s="18">
        <v>381748251</v>
      </c>
      <c r="AA11" s="18">
        <v>376822538</v>
      </c>
      <c r="AB11" s="18">
        <v>401825385</v>
      </c>
      <c r="AC11" s="18">
        <v>418522596</v>
      </c>
      <c r="AD11" s="18">
        <v>377787880</v>
      </c>
      <c r="AE11" s="18">
        <v>380940912</v>
      </c>
      <c r="AF11" s="18">
        <v>386000352</v>
      </c>
      <c r="AG11" s="18">
        <v>433159405</v>
      </c>
      <c r="AH11" s="18">
        <v>400757236</v>
      </c>
      <c r="AI11" s="18">
        <v>355104114</v>
      </c>
      <c r="AJ11" s="18">
        <v>416323940</v>
      </c>
      <c r="AK11" s="18">
        <v>392894297</v>
      </c>
      <c r="AL11" s="18">
        <v>393077295</v>
      </c>
      <c r="AM11" s="18">
        <v>375148591</v>
      </c>
      <c r="AN11" s="18">
        <v>228754963</v>
      </c>
      <c r="AO11" s="18">
        <v>365721128</v>
      </c>
      <c r="AP11" s="18">
        <v>329435151</v>
      </c>
      <c r="AQ11" s="18">
        <v>285646782</v>
      </c>
      <c r="AR11" s="18">
        <v>402071258</v>
      </c>
      <c r="AS11" s="18">
        <v>379076451</v>
      </c>
      <c r="AT11" s="18">
        <v>354054243</v>
      </c>
      <c r="AU11" s="19">
        <v>350868379</v>
      </c>
      <c r="AV11" s="19">
        <v>366275626</v>
      </c>
      <c r="AW11" s="19">
        <v>383805655</v>
      </c>
      <c r="AX11" s="19">
        <v>354490408</v>
      </c>
      <c r="AY11" s="15">
        <v>347939242</v>
      </c>
      <c r="AZ11" s="15">
        <v>296481588</v>
      </c>
      <c r="BA11" s="15">
        <v>382422796</v>
      </c>
      <c r="BB11" s="15">
        <v>354633081</v>
      </c>
    </row>
    <row r="12" spans="1:54" x14ac:dyDescent="0.15">
      <c r="A12" s="14" t="s">
        <v>0</v>
      </c>
      <c r="B12" s="14" t="s">
        <v>56</v>
      </c>
      <c r="C12" s="18">
        <v>1954349</v>
      </c>
      <c r="D12" s="18">
        <v>2623187</v>
      </c>
      <c r="E12" s="18">
        <v>3477614</v>
      </c>
      <c r="F12" s="18">
        <v>4482442</v>
      </c>
      <c r="G12" s="18">
        <v>5006202</v>
      </c>
      <c r="H12" s="18">
        <v>6502404</v>
      </c>
      <c r="I12" s="18">
        <v>4240695</v>
      </c>
      <c r="J12" s="18">
        <v>4226644</v>
      </c>
      <c r="K12" s="18">
        <v>5481532</v>
      </c>
      <c r="L12" s="18">
        <v>13975203</v>
      </c>
      <c r="M12" s="18">
        <v>13936349</v>
      </c>
      <c r="N12" s="18">
        <v>26508045</v>
      </c>
      <c r="O12" s="18">
        <v>16037416</v>
      </c>
      <c r="P12" s="18">
        <v>16122376</v>
      </c>
      <c r="Q12" s="18">
        <v>13880356</v>
      </c>
      <c r="R12" s="18">
        <v>20757948</v>
      </c>
      <c r="S12" s="18">
        <v>19632811</v>
      </c>
      <c r="T12" s="18">
        <v>28502517</v>
      </c>
      <c r="U12" s="18">
        <v>42889152</v>
      </c>
      <c r="V12" s="18">
        <v>35425955</v>
      </c>
      <c r="W12" s="18">
        <v>28882258</v>
      </c>
      <c r="X12" s="18">
        <v>35790526</v>
      </c>
      <c r="Y12" s="18">
        <v>45225506</v>
      </c>
      <c r="Z12" s="18">
        <v>53450453</v>
      </c>
      <c r="AA12" s="18">
        <v>38177310</v>
      </c>
      <c r="AB12" s="18">
        <v>37575247</v>
      </c>
      <c r="AC12" s="18">
        <v>50257498</v>
      </c>
      <c r="AD12" s="18">
        <v>43756532</v>
      </c>
      <c r="AE12" s="18">
        <v>36595945</v>
      </c>
      <c r="AF12" s="18">
        <v>40693700</v>
      </c>
      <c r="AG12" s="18">
        <v>49904077</v>
      </c>
      <c r="AH12" s="18">
        <v>57231365</v>
      </c>
      <c r="AI12" s="18">
        <v>41827876</v>
      </c>
      <c r="AJ12" s="18">
        <v>57413156</v>
      </c>
      <c r="AK12" s="18">
        <v>56880071</v>
      </c>
      <c r="AL12" s="18">
        <v>55445419</v>
      </c>
      <c r="AM12" s="18">
        <v>56349932</v>
      </c>
      <c r="AN12" s="18">
        <v>59271313</v>
      </c>
      <c r="AO12" s="18">
        <v>69710273</v>
      </c>
      <c r="AP12" s="18">
        <v>81113099</v>
      </c>
      <c r="AQ12" s="18">
        <v>61422026</v>
      </c>
      <c r="AR12" s="18">
        <v>78153595</v>
      </c>
      <c r="AS12" s="18">
        <v>77619602</v>
      </c>
      <c r="AT12" s="18">
        <v>72876457</v>
      </c>
      <c r="AU12" s="19">
        <v>70878960</v>
      </c>
      <c r="AV12" s="19">
        <v>67195260</v>
      </c>
      <c r="AW12" s="19">
        <v>72306901</v>
      </c>
      <c r="AX12" s="19">
        <v>71232651</v>
      </c>
      <c r="AY12" s="15">
        <v>68541019</v>
      </c>
      <c r="AZ12" s="15">
        <v>60275869</v>
      </c>
      <c r="BA12" s="15">
        <v>67129512</v>
      </c>
      <c r="BB12" s="15">
        <v>72940256</v>
      </c>
    </row>
    <row r="13" spans="1:54" x14ac:dyDescent="0.15">
      <c r="A13" s="14" t="s">
        <v>5</v>
      </c>
      <c r="B13" s="14" t="s">
        <v>56</v>
      </c>
      <c r="C13" s="18">
        <v>325266</v>
      </c>
      <c r="D13" s="18">
        <v>356935</v>
      </c>
      <c r="E13" s="18">
        <v>462226</v>
      </c>
      <c r="F13" s="18">
        <v>659061</v>
      </c>
      <c r="G13" s="18">
        <v>712233</v>
      </c>
      <c r="H13" s="18">
        <v>723231</v>
      </c>
      <c r="I13" s="18">
        <v>843696</v>
      </c>
      <c r="J13" s="18">
        <v>6535747</v>
      </c>
      <c r="K13" s="18">
        <v>8182191</v>
      </c>
      <c r="L13" s="18">
        <v>23562582</v>
      </c>
      <c r="M13" s="18">
        <v>40409392</v>
      </c>
      <c r="N13" s="18">
        <v>44784857</v>
      </c>
      <c r="O13" s="18">
        <v>25871987</v>
      </c>
      <c r="P13" s="18">
        <v>26668165</v>
      </c>
      <c r="Q13" s="18">
        <v>36487197</v>
      </c>
      <c r="R13" s="18">
        <v>23817520</v>
      </c>
      <c r="S13" s="18">
        <v>27058770</v>
      </c>
      <c r="T13" s="18">
        <v>40776364</v>
      </c>
      <c r="U13" s="18">
        <v>51165569</v>
      </c>
      <c r="V13" s="18">
        <v>46155232</v>
      </c>
      <c r="W13" s="18">
        <v>43663408</v>
      </c>
      <c r="X13" s="18">
        <v>75711296</v>
      </c>
      <c r="Y13" s="18">
        <v>63846512</v>
      </c>
      <c r="Z13" s="18">
        <v>72449941</v>
      </c>
      <c r="AA13" s="18">
        <v>68700606</v>
      </c>
      <c r="AB13" s="18">
        <v>94202959</v>
      </c>
      <c r="AC13" s="18">
        <v>95429959</v>
      </c>
      <c r="AD13" s="18">
        <v>77130870</v>
      </c>
      <c r="AE13" s="18">
        <v>93949619</v>
      </c>
      <c r="AF13" s="18">
        <v>100488727</v>
      </c>
      <c r="AG13" s="18">
        <v>79736407</v>
      </c>
      <c r="AH13" s="18">
        <v>109391300</v>
      </c>
      <c r="AI13" s="18">
        <v>159583033</v>
      </c>
      <c r="AJ13" s="18">
        <v>160308777</v>
      </c>
      <c r="AK13" s="18">
        <v>133219894</v>
      </c>
      <c r="AL13" s="18">
        <v>164778486</v>
      </c>
      <c r="AM13" s="18">
        <v>130973476</v>
      </c>
      <c r="AN13" s="18">
        <v>151994539</v>
      </c>
      <c r="AO13" s="18">
        <v>140072718</v>
      </c>
      <c r="AP13" s="18">
        <v>165950498</v>
      </c>
      <c r="AQ13" s="18">
        <v>199089761</v>
      </c>
      <c r="AR13" s="18">
        <v>218785737</v>
      </c>
      <c r="AS13" s="18">
        <v>250252477</v>
      </c>
      <c r="AT13" s="18">
        <v>272878865</v>
      </c>
      <c r="AU13" s="19">
        <v>313529997</v>
      </c>
      <c r="AV13" s="19">
        <v>345932564</v>
      </c>
      <c r="AW13" s="19">
        <v>351185786</v>
      </c>
      <c r="AX13" s="19">
        <v>370331676</v>
      </c>
      <c r="AY13" s="15">
        <v>404778818</v>
      </c>
      <c r="AZ13" s="15">
        <v>481200270</v>
      </c>
      <c r="BA13" s="15">
        <v>531797418</v>
      </c>
      <c r="BB13" s="15">
        <v>547388851</v>
      </c>
    </row>
    <row r="14" spans="1:54" x14ac:dyDescent="0.15">
      <c r="A14" s="14" t="s">
        <v>27</v>
      </c>
      <c r="B14" s="14" t="s">
        <v>56</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18">
        <v>0</v>
      </c>
      <c r="AG14" s="18">
        <v>0</v>
      </c>
      <c r="AH14" s="18">
        <v>0</v>
      </c>
      <c r="AI14" s="18">
        <v>0</v>
      </c>
      <c r="AJ14" s="18">
        <v>723542</v>
      </c>
      <c r="AK14" s="18">
        <v>693621</v>
      </c>
      <c r="AL14" s="18">
        <v>445027</v>
      </c>
      <c r="AM14" s="18">
        <v>284190</v>
      </c>
      <c r="AN14" s="18">
        <v>1315875</v>
      </c>
      <c r="AO14" s="18">
        <v>2388230</v>
      </c>
      <c r="AP14" s="18">
        <v>570655</v>
      </c>
      <c r="AQ14" s="18">
        <v>873456</v>
      </c>
      <c r="AR14" s="18">
        <v>2528070</v>
      </c>
      <c r="AS14" s="18">
        <v>1717347</v>
      </c>
      <c r="AT14" s="18">
        <v>3078857</v>
      </c>
      <c r="AU14" s="19">
        <v>993399</v>
      </c>
      <c r="AV14" s="19">
        <v>4923344</v>
      </c>
      <c r="AW14" s="19">
        <v>4078887</v>
      </c>
      <c r="AX14" s="19">
        <v>1608959</v>
      </c>
      <c r="AY14" s="15">
        <v>4696266</v>
      </c>
      <c r="AZ14" s="15">
        <v>6897301</v>
      </c>
      <c r="BA14" s="15">
        <v>4177769</v>
      </c>
      <c r="BB14" s="15">
        <v>7266054</v>
      </c>
    </row>
    <row r="15" spans="1:54" x14ac:dyDescent="0.15">
      <c r="A15" s="14" t="s">
        <v>26</v>
      </c>
      <c r="B15" s="14" t="s">
        <v>56</v>
      </c>
      <c r="C15" s="18">
        <v>0</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18">
        <v>0</v>
      </c>
      <c r="AE15" s="18">
        <v>0</v>
      </c>
      <c r="AF15" s="18">
        <v>0</v>
      </c>
      <c r="AG15" s="18">
        <v>0</v>
      </c>
      <c r="AH15" s="18">
        <v>170876</v>
      </c>
      <c r="AI15" s="18">
        <v>107933</v>
      </c>
      <c r="AJ15" s="18">
        <v>673134</v>
      </c>
      <c r="AK15" s="18">
        <v>175948</v>
      </c>
      <c r="AL15" s="18">
        <v>290046</v>
      </c>
      <c r="AM15" s="18">
        <v>352423</v>
      </c>
      <c r="AN15" s="18">
        <v>447211</v>
      </c>
      <c r="AO15" s="18">
        <v>815855</v>
      </c>
      <c r="AP15" s="18">
        <v>591098</v>
      </c>
      <c r="AQ15" s="18">
        <v>2427368</v>
      </c>
      <c r="AR15" s="18">
        <v>4222140</v>
      </c>
      <c r="AS15" s="18">
        <v>2350926</v>
      </c>
      <c r="AT15" s="18">
        <v>2107524</v>
      </c>
      <c r="AU15" s="19">
        <v>3145585</v>
      </c>
      <c r="AV15" s="19">
        <v>5142085</v>
      </c>
      <c r="AW15" s="19">
        <v>1682809</v>
      </c>
      <c r="AX15" s="19">
        <v>2186301</v>
      </c>
      <c r="AY15" s="15">
        <v>3650982</v>
      </c>
      <c r="AZ15" s="15">
        <v>7593875</v>
      </c>
      <c r="BA15" s="15">
        <v>13728337</v>
      </c>
      <c r="BB15" s="15">
        <v>6221948</v>
      </c>
    </row>
    <row r="16" spans="1:54" x14ac:dyDescent="0.15">
      <c r="A16" s="14" t="s">
        <v>25</v>
      </c>
      <c r="B16" s="14" t="s">
        <v>56</v>
      </c>
      <c r="C16" s="18">
        <v>0</v>
      </c>
      <c r="D16" s="18">
        <v>0</v>
      </c>
      <c r="E16" s="18">
        <v>0</v>
      </c>
      <c r="F16" s="18">
        <v>0</v>
      </c>
      <c r="G16" s="18">
        <v>0</v>
      </c>
      <c r="H16" s="18">
        <v>0</v>
      </c>
      <c r="I16" s="18">
        <v>0</v>
      </c>
      <c r="J16" s="18">
        <v>0</v>
      </c>
      <c r="K16" s="18">
        <v>0</v>
      </c>
      <c r="L16" s="18">
        <v>0</v>
      </c>
      <c r="M16" s="18">
        <v>0</v>
      </c>
      <c r="N16" s="18">
        <v>0</v>
      </c>
      <c r="O16" s="18">
        <v>0</v>
      </c>
      <c r="P16" s="18">
        <v>0</v>
      </c>
      <c r="Q16" s="18">
        <v>0</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190467</v>
      </c>
      <c r="AJ16" s="18">
        <v>960366</v>
      </c>
      <c r="AK16" s="18">
        <v>1724129</v>
      </c>
      <c r="AL16" s="18">
        <v>1798336</v>
      </c>
      <c r="AM16" s="18">
        <v>6001038</v>
      </c>
      <c r="AN16" s="18">
        <v>8440645</v>
      </c>
      <c r="AO16" s="18">
        <v>8606498</v>
      </c>
      <c r="AP16" s="18">
        <v>8556202</v>
      </c>
      <c r="AQ16" s="18">
        <v>9846959</v>
      </c>
      <c r="AR16" s="18">
        <v>9328671</v>
      </c>
      <c r="AS16" s="18">
        <v>10414518</v>
      </c>
      <c r="AT16" s="18">
        <v>10926053</v>
      </c>
      <c r="AU16" s="19">
        <v>11518549</v>
      </c>
      <c r="AV16" s="19">
        <v>11827577</v>
      </c>
      <c r="AW16" s="19">
        <v>11286318</v>
      </c>
      <c r="AX16" s="19">
        <v>10655747</v>
      </c>
      <c r="AY16" s="15">
        <v>9925855</v>
      </c>
      <c r="AZ16" s="15">
        <v>9481514</v>
      </c>
      <c r="BA16" s="15">
        <v>9739520</v>
      </c>
      <c r="BB16" s="15">
        <v>9710622</v>
      </c>
    </row>
    <row r="17" spans="1:54" x14ac:dyDescent="0.15">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U17" s="21"/>
      <c r="AV17" s="21"/>
      <c r="AW17" s="21"/>
      <c r="AX17" s="21"/>
    </row>
    <row r="18" spans="1:54" x14ac:dyDescent="0.15">
      <c r="A18" s="17" t="s">
        <v>55</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U18" s="21"/>
      <c r="AV18" s="21"/>
      <c r="AW18" s="21"/>
      <c r="AX18" s="21"/>
    </row>
    <row r="19" spans="1:54" x14ac:dyDescent="0.15">
      <c r="A19" s="14" t="s">
        <v>0</v>
      </c>
      <c r="B19" s="14" t="s">
        <v>53</v>
      </c>
      <c r="C19" s="18">
        <f t="shared" ref="C19:AH19" si="0">C12*(126.13/115.83)</f>
        <v>2128136.401364068</v>
      </c>
      <c r="D19" s="18">
        <f t="shared" si="0"/>
        <v>2856449.7652594321</v>
      </c>
      <c r="E19" s="18">
        <f t="shared" si="0"/>
        <v>3786855.338168005</v>
      </c>
      <c r="F19" s="18">
        <f t="shared" si="0"/>
        <v>4881036.0827074163</v>
      </c>
      <c r="G19" s="18">
        <f t="shared" si="0"/>
        <v>5451370.6143486146</v>
      </c>
      <c r="H19" s="18">
        <f t="shared" si="0"/>
        <v>7080620.0165760173</v>
      </c>
      <c r="I19" s="18">
        <f t="shared" si="0"/>
        <v>4617792.1121471124</v>
      </c>
      <c r="J19" s="18">
        <f t="shared" si="0"/>
        <v>4602491.6491409829</v>
      </c>
      <c r="K19" s="18">
        <f t="shared" si="0"/>
        <v>5968968.5846499186</v>
      </c>
      <c r="L19" s="18">
        <f t="shared" si="0"/>
        <v>15217925.877492879</v>
      </c>
      <c r="M19" s="18">
        <f t="shared" si="0"/>
        <v>15175616.846844515</v>
      </c>
      <c r="N19" s="18">
        <f t="shared" si="0"/>
        <v>28865231.078736082</v>
      </c>
      <c r="O19" s="18">
        <f t="shared" si="0"/>
        <v>17463517.91487525</v>
      </c>
      <c r="P19" s="18">
        <f t="shared" si="0"/>
        <v>17556032.848830182</v>
      </c>
      <c r="Q19" s="18">
        <f t="shared" si="0"/>
        <v>15114644.757662091</v>
      </c>
      <c r="R19" s="18">
        <f t="shared" si="0"/>
        <v>22603815.775187775</v>
      </c>
      <c r="S19" s="18">
        <f t="shared" si="0"/>
        <v>21378627.742640078</v>
      </c>
      <c r="T19" s="18">
        <f t="shared" si="0"/>
        <v>31037058.354571357</v>
      </c>
      <c r="U19" s="18">
        <f t="shared" si="0"/>
        <v>46703002.173530176</v>
      </c>
      <c r="V19" s="18">
        <f t="shared" si="0"/>
        <v>38576152.155313827</v>
      </c>
      <c r="W19" s="18">
        <f t="shared" si="0"/>
        <v>31450567.223862559</v>
      </c>
      <c r="X19" s="18">
        <f t="shared" si="0"/>
        <v>38973142.05628939</v>
      </c>
      <c r="Y19" s="18">
        <f t="shared" si="0"/>
        <v>49247112.766813435</v>
      </c>
      <c r="Z19" s="18">
        <f t="shared" si="0"/>
        <v>58203450.201933868</v>
      </c>
      <c r="AA19" s="18">
        <f t="shared" si="0"/>
        <v>41572167.057757057</v>
      </c>
      <c r="AB19" s="18">
        <f t="shared" si="0"/>
        <v>40916566.555382892</v>
      </c>
      <c r="AC19" s="18">
        <f t="shared" si="0"/>
        <v>54726566.716222055</v>
      </c>
      <c r="AD19" s="18">
        <f t="shared" si="0"/>
        <v>47647512.571527243</v>
      </c>
      <c r="AE19" s="18">
        <f t="shared" si="0"/>
        <v>39850181.670120008</v>
      </c>
      <c r="AF19" s="18">
        <f t="shared" si="0"/>
        <v>44312323.068289734</v>
      </c>
      <c r="AG19" s="18">
        <f t="shared" si="0"/>
        <v>54341718.311404645</v>
      </c>
      <c r="AH19" s="18">
        <f t="shared" si="0"/>
        <v>62320573.83622551</v>
      </c>
      <c r="AI19" s="18">
        <f t="shared" ref="AI19:BB19" si="1">AI12*(126.13/115.83)</f>
        <v>45547353.879651219</v>
      </c>
      <c r="AJ19" s="18">
        <f t="shared" si="1"/>
        <v>62518530.314080983</v>
      </c>
      <c r="AK19" s="18">
        <f t="shared" si="1"/>
        <v>61938041.571527243</v>
      </c>
      <c r="AL19" s="18">
        <f t="shared" si="1"/>
        <v>60375815.405939743</v>
      </c>
      <c r="AM19" s="18">
        <f t="shared" si="1"/>
        <v>61360760.79737547</v>
      </c>
      <c r="AN19" s="18">
        <f t="shared" si="1"/>
        <v>64541920.993611328</v>
      </c>
      <c r="AO19" s="18">
        <f t="shared" si="1"/>
        <v>75909149.041612715</v>
      </c>
      <c r="AP19" s="18">
        <f t="shared" si="1"/>
        <v>88325953.352931023</v>
      </c>
      <c r="AQ19" s="18">
        <f t="shared" si="1"/>
        <v>66883882.753863424</v>
      </c>
      <c r="AR19" s="18">
        <f t="shared" si="1"/>
        <v>85103280.129068464</v>
      </c>
      <c r="AS19" s="18">
        <f t="shared" si="1"/>
        <v>84521802.64404732</v>
      </c>
      <c r="AT19" s="18">
        <f t="shared" si="1"/>
        <v>79356880.9583873</v>
      </c>
      <c r="AU19" s="20">
        <f t="shared" si="1"/>
        <v>77181759.689199686</v>
      </c>
      <c r="AV19" s="20">
        <f t="shared" si="1"/>
        <v>73170492.47863248</v>
      </c>
      <c r="AW19" s="20">
        <f t="shared" si="1"/>
        <v>78736678.089700431</v>
      </c>
      <c r="AX19" s="20">
        <f t="shared" si="1"/>
        <v>77566902.103341103</v>
      </c>
      <c r="AY19" s="20">
        <f t="shared" si="1"/>
        <v>74635920.974445313</v>
      </c>
      <c r="AZ19" s="20">
        <f t="shared" si="1"/>
        <v>65635805.55097989</v>
      </c>
      <c r="BA19" s="20">
        <f t="shared" si="1"/>
        <v>73098897.941465944</v>
      </c>
      <c r="BB19" s="20">
        <f t="shared" si="1"/>
        <v>79426353.183803856</v>
      </c>
    </row>
    <row r="20" spans="1:54" x14ac:dyDescent="0.15">
      <c r="A20" s="14" t="s">
        <v>1</v>
      </c>
      <c r="B20" s="14" t="s">
        <v>53</v>
      </c>
      <c r="C20" s="18">
        <f t="shared" ref="C20:AH20" si="2">SUM(C5:C6)*134.47/115.83</f>
        <v>274947.78943278943</v>
      </c>
      <c r="D20" s="18">
        <f t="shared" si="2"/>
        <v>381401.17447984114</v>
      </c>
      <c r="E20" s="18">
        <f t="shared" si="2"/>
        <v>616407.32228265563</v>
      </c>
      <c r="F20" s="18">
        <f t="shared" si="2"/>
        <v>555999.72511439177</v>
      </c>
      <c r="G20" s="18">
        <f t="shared" si="2"/>
        <v>544330.10204610205</v>
      </c>
      <c r="H20" s="18">
        <f t="shared" si="2"/>
        <v>526133.75584908912</v>
      </c>
      <c r="I20" s="18">
        <f t="shared" si="2"/>
        <v>445868.52810152812</v>
      </c>
      <c r="J20" s="18">
        <f t="shared" si="2"/>
        <v>334142.21945955278</v>
      </c>
      <c r="K20" s="18">
        <f t="shared" si="2"/>
        <v>509965.54649054649</v>
      </c>
      <c r="L20" s="18">
        <f t="shared" si="2"/>
        <v>719379.0917724251</v>
      </c>
      <c r="M20" s="18">
        <f t="shared" si="2"/>
        <v>5955122.8868168872</v>
      </c>
      <c r="N20" s="18">
        <f t="shared" si="2"/>
        <v>4699456.5848225849</v>
      </c>
      <c r="O20" s="18">
        <f t="shared" si="2"/>
        <v>5067593.0246050246</v>
      </c>
      <c r="P20" s="18">
        <f t="shared" si="2"/>
        <v>4579988.0640593972</v>
      </c>
      <c r="Q20" s="18">
        <f t="shared" si="2"/>
        <v>10834168.840973841</v>
      </c>
      <c r="R20" s="18">
        <f t="shared" si="2"/>
        <v>12885276.912198912</v>
      </c>
      <c r="S20" s="18">
        <f t="shared" si="2"/>
        <v>13928634.320728654</v>
      </c>
      <c r="T20" s="18">
        <f t="shared" si="2"/>
        <v>18980366.781231117</v>
      </c>
      <c r="U20" s="18">
        <f t="shared" si="2"/>
        <v>21255463.817318484</v>
      </c>
      <c r="V20" s="18">
        <f t="shared" si="2"/>
        <v>22934502.233186569</v>
      </c>
      <c r="W20" s="18">
        <f t="shared" si="2"/>
        <v>24432991.194336526</v>
      </c>
      <c r="X20" s="18">
        <f t="shared" si="2"/>
        <v>25815680.159285158</v>
      </c>
      <c r="Y20" s="18">
        <f t="shared" si="2"/>
        <v>26728497.300612967</v>
      </c>
      <c r="Z20" s="18">
        <f t="shared" si="2"/>
        <v>26633318.82396616</v>
      </c>
      <c r="AA20" s="18">
        <f t="shared" si="2"/>
        <v>27432296.77225244</v>
      </c>
      <c r="AB20" s="18">
        <f t="shared" si="2"/>
        <v>31843885.627816629</v>
      </c>
      <c r="AC20" s="18">
        <f t="shared" si="2"/>
        <v>32655269.225934561</v>
      </c>
      <c r="AD20" s="18">
        <f t="shared" si="2"/>
        <v>32036206.867046531</v>
      </c>
      <c r="AE20" s="18">
        <f t="shared" si="2"/>
        <v>32081856.779331781</v>
      </c>
      <c r="AF20" s="18">
        <f t="shared" si="2"/>
        <v>32884221.147284813</v>
      </c>
      <c r="AG20" s="18">
        <f t="shared" si="2"/>
        <v>36313008.789950788</v>
      </c>
      <c r="AH20" s="18">
        <f t="shared" si="2"/>
        <v>37899448.305620305</v>
      </c>
      <c r="AI20" s="18">
        <f t="shared" ref="AI20:BB20" si="3">SUM(AI5:AI6)*134.47/115.83</f>
        <v>37349798.842959508</v>
      </c>
      <c r="AJ20" s="18">
        <f t="shared" si="3"/>
        <v>40584360.167659506</v>
      </c>
      <c r="AK20" s="18">
        <f t="shared" si="3"/>
        <v>42509073.636622638</v>
      </c>
      <c r="AL20" s="18">
        <f t="shared" si="3"/>
        <v>41253252.931537606</v>
      </c>
      <c r="AM20" s="18">
        <f t="shared" si="3"/>
        <v>43345432.224898554</v>
      </c>
      <c r="AN20" s="18">
        <f t="shared" si="3"/>
        <v>38555537.222222224</v>
      </c>
      <c r="AO20" s="18">
        <f t="shared" si="3"/>
        <v>46791363.254338257</v>
      </c>
      <c r="AP20" s="18">
        <f t="shared" si="3"/>
        <v>47291595.601484932</v>
      </c>
      <c r="AQ20" s="18">
        <f t="shared" si="3"/>
        <v>44622640.660364322</v>
      </c>
      <c r="AR20" s="18">
        <f t="shared" si="3"/>
        <v>50854221.700682037</v>
      </c>
      <c r="AS20" s="18">
        <f t="shared" si="3"/>
        <v>54431489.392212726</v>
      </c>
      <c r="AT20" s="18">
        <f t="shared" si="3"/>
        <v>52738270.271432273</v>
      </c>
      <c r="AU20" s="20">
        <f t="shared" si="3"/>
        <v>52861942.503410168</v>
      </c>
      <c r="AV20" s="20">
        <f t="shared" si="3"/>
        <v>55132329.664767332</v>
      </c>
      <c r="AW20" s="20">
        <f t="shared" si="3"/>
        <v>57755471.003108002</v>
      </c>
      <c r="AX20" s="20">
        <f t="shared" si="3"/>
        <v>55669729.041612715</v>
      </c>
      <c r="AY20" s="20">
        <f t="shared" si="3"/>
        <v>56272483.880082883</v>
      </c>
      <c r="AZ20" s="20">
        <f t="shared" si="3"/>
        <v>58970504.912803248</v>
      </c>
      <c r="BA20" s="20">
        <f t="shared" si="3"/>
        <v>60567748.001122341</v>
      </c>
      <c r="BB20" s="20">
        <f t="shared" si="3"/>
        <v>59976280.841232844</v>
      </c>
    </row>
    <row r="21" spans="1:54" x14ac:dyDescent="0.15">
      <c r="A21" s="14" t="s">
        <v>2</v>
      </c>
      <c r="B21" s="14" t="s">
        <v>53</v>
      </c>
      <c r="C21" s="18">
        <f t="shared" ref="C21:AH21" si="4">SUM(C7:C8)*134.47/115.83</f>
        <v>20612672.14132781</v>
      </c>
      <c r="D21" s="18">
        <f t="shared" si="4"/>
        <v>21553166.907364242</v>
      </c>
      <c r="E21" s="18">
        <f t="shared" si="4"/>
        <v>21698720.263057932</v>
      </c>
      <c r="F21" s="18">
        <f t="shared" si="4"/>
        <v>21352504.418458086</v>
      </c>
      <c r="G21" s="18">
        <f t="shared" si="4"/>
        <v>21475543.946041614</v>
      </c>
      <c r="H21" s="18">
        <f t="shared" si="4"/>
        <v>23162575.333937667</v>
      </c>
      <c r="I21" s="18">
        <f t="shared" si="4"/>
        <v>26662087.718639385</v>
      </c>
      <c r="J21" s="18">
        <f t="shared" si="4"/>
        <v>26871765.954933956</v>
      </c>
      <c r="K21" s="18">
        <f t="shared" si="4"/>
        <v>28433109.744194079</v>
      </c>
      <c r="L21" s="18">
        <f t="shared" si="4"/>
        <v>26626562.237589572</v>
      </c>
      <c r="M21" s="18">
        <f t="shared" si="4"/>
        <v>23234509.760338426</v>
      </c>
      <c r="N21" s="18">
        <f t="shared" si="4"/>
        <v>25165193.869118538</v>
      </c>
      <c r="O21" s="18">
        <f t="shared" si="4"/>
        <v>26722034.428386431</v>
      </c>
      <c r="P21" s="18">
        <f t="shared" si="4"/>
        <v>31995230.840801176</v>
      </c>
      <c r="Q21" s="18">
        <f t="shared" si="4"/>
        <v>27751717.295519296</v>
      </c>
      <c r="R21" s="18">
        <f t="shared" si="4"/>
        <v>25903123.389363725</v>
      </c>
      <c r="S21" s="18">
        <f t="shared" si="4"/>
        <v>24917854.048864715</v>
      </c>
      <c r="T21" s="18">
        <f t="shared" si="4"/>
        <v>20400032.384097386</v>
      </c>
      <c r="U21" s="18">
        <f t="shared" si="4"/>
        <v>19899093.033324704</v>
      </c>
      <c r="V21" s="18">
        <f t="shared" si="4"/>
        <v>18252010.252611585</v>
      </c>
      <c r="W21" s="18">
        <f t="shared" si="4"/>
        <v>16346424.19209186</v>
      </c>
      <c r="X21" s="18">
        <f t="shared" si="4"/>
        <v>16778646.041008376</v>
      </c>
      <c r="Y21" s="18">
        <f t="shared" si="4"/>
        <v>16193822.857722525</v>
      </c>
      <c r="Z21" s="18">
        <f t="shared" si="4"/>
        <v>15966663.405335406</v>
      </c>
      <c r="AA21" s="18">
        <f t="shared" si="4"/>
        <v>16260255.65820599</v>
      </c>
      <c r="AB21" s="18">
        <f t="shared" si="4"/>
        <v>14363375.377967712</v>
      </c>
      <c r="AC21" s="18">
        <f t="shared" si="4"/>
        <v>14591148.959941294</v>
      </c>
      <c r="AD21" s="18">
        <f t="shared" si="4"/>
        <v>14043109.700941036</v>
      </c>
      <c r="AE21" s="18">
        <f t="shared" si="4"/>
        <v>14795824.768281102</v>
      </c>
      <c r="AF21" s="18">
        <f t="shared" si="4"/>
        <v>15921396.598463265</v>
      </c>
      <c r="AG21" s="18">
        <f t="shared" si="4"/>
        <v>14168827.483639818</v>
      </c>
      <c r="AH21" s="18">
        <f t="shared" si="4"/>
        <v>11029153.243287578</v>
      </c>
      <c r="AI21" s="18">
        <f t="shared" ref="AI21:BB21" si="5">SUM(AI7:AI8)*134.47/115.83</f>
        <v>11605804.67201934</v>
      </c>
      <c r="AJ21" s="18">
        <f t="shared" si="5"/>
        <v>11719369.88664422</v>
      </c>
      <c r="AK21" s="18">
        <f t="shared" si="5"/>
        <v>12697729.3986014</v>
      </c>
      <c r="AL21" s="18">
        <f t="shared" si="5"/>
        <v>11190748.267460933</v>
      </c>
      <c r="AM21" s="18">
        <f t="shared" si="5"/>
        <v>6639323.614262281</v>
      </c>
      <c r="AN21" s="18">
        <f t="shared" si="5"/>
        <v>4436964.3650176981</v>
      </c>
      <c r="AO21" s="18">
        <f t="shared" si="5"/>
        <v>2439227.5215401882</v>
      </c>
      <c r="AP21" s="18">
        <f t="shared" si="5"/>
        <v>884978.14797548123</v>
      </c>
      <c r="AQ21" s="18">
        <f t="shared" si="5"/>
        <v>854481.79616679624</v>
      </c>
      <c r="AR21" s="18">
        <f t="shared" si="5"/>
        <v>1067317.7498057499</v>
      </c>
      <c r="AS21" s="18">
        <f t="shared" si="5"/>
        <v>973869.05214538553</v>
      </c>
      <c r="AT21" s="18">
        <f t="shared" si="5"/>
        <v>1739379.8402831736</v>
      </c>
      <c r="AU21" s="20">
        <f t="shared" si="5"/>
        <v>1516943.0328066996</v>
      </c>
      <c r="AV21" s="20">
        <f t="shared" si="5"/>
        <v>1937566.0751100751</v>
      </c>
      <c r="AW21" s="20">
        <f t="shared" si="5"/>
        <v>2006607.4751791419</v>
      </c>
      <c r="AX21" s="20">
        <f t="shared" si="5"/>
        <v>2836391.7423810754</v>
      </c>
      <c r="AY21" s="20">
        <f t="shared" si="5"/>
        <v>1687726.7822671155</v>
      </c>
      <c r="AZ21" s="20">
        <f t="shared" si="5"/>
        <v>2005643.9070189071</v>
      </c>
      <c r="BA21" s="20">
        <f t="shared" si="5"/>
        <v>2874745.2379349046</v>
      </c>
      <c r="BB21" s="20">
        <f t="shared" si="5"/>
        <v>1319534.6180609514</v>
      </c>
    </row>
    <row r="22" spans="1:54" x14ac:dyDescent="0.15">
      <c r="A22" s="14" t="s">
        <v>3</v>
      </c>
      <c r="B22" s="14" t="s">
        <v>53</v>
      </c>
      <c r="C22" s="18">
        <f t="shared" ref="C22:AH22" si="6">SUM(C10:C10)</f>
        <v>21816</v>
      </c>
      <c r="D22" s="18">
        <f t="shared" si="6"/>
        <v>62215</v>
      </c>
      <c r="E22" s="18">
        <f t="shared" si="6"/>
        <v>119059</v>
      </c>
      <c r="F22" s="18">
        <f t="shared" si="6"/>
        <v>171607</v>
      </c>
      <c r="G22" s="18">
        <f t="shared" si="6"/>
        <v>220891</v>
      </c>
      <c r="H22" s="18">
        <f t="shared" si="6"/>
        <v>271183</v>
      </c>
      <c r="I22" s="18">
        <f t="shared" si="6"/>
        <v>355146</v>
      </c>
      <c r="J22" s="18">
        <f t="shared" si="6"/>
        <v>468250</v>
      </c>
      <c r="K22" s="18">
        <f t="shared" si="6"/>
        <v>575617</v>
      </c>
      <c r="L22" s="18">
        <f t="shared" si="6"/>
        <v>746463</v>
      </c>
      <c r="M22" s="18">
        <f t="shared" si="6"/>
        <v>957652</v>
      </c>
      <c r="N22" s="18">
        <f t="shared" si="6"/>
        <v>1320154</v>
      </c>
      <c r="O22" s="18">
        <f t="shared" si="6"/>
        <v>1595430</v>
      </c>
      <c r="P22" s="18">
        <f t="shared" si="6"/>
        <v>1950333</v>
      </c>
      <c r="Q22" s="18">
        <f t="shared" si="6"/>
        <v>2266455</v>
      </c>
      <c r="R22" s="18">
        <f t="shared" si="6"/>
        <v>2640450</v>
      </c>
      <c r="S22" s="18">
        <f t="shared" si="6"/>
        <v>2820481</v>
      </c>
      <c r="T22" s="18">
        <f t="shared" si="6"/>
        <v>2990668</v>
      </c>
      <c r="U22" s="18">
        <f t="shared" si="6"/>
        <v>3505519</v>
      </c>
      <c r="V22" s="18">
        <f t="shared" si="6"/>
        <v>3659158</v>
      </c>
      <c r="W22" s="18">
        <f t="shared" si="6"/>
        <v>13685872</v>
      </c>
      <c r="X22" s="18">
        <f t="shared" si="6"/>
        <v>14698286</v>
      </c>
      <c r="Y22" s="18">
        <f t="shared" si="6"/>
        <v>15068483</v>
      </c>
      <c r="Z22" s="18">
        <f t="shared" si="6"/>
        <v>16761249</v>
      </c>
      <c r="AA22" s="18">
        <f t="shared" si="6"/>
        <v>17504638</v>
      </c>
      <c r="AB22" s="18">
        <f t="shared" si="6"/>
        <v>18632213</v>
      </c>
      <c r="AC22" s="18">
        <f t="shared" si="6"/>
        <v>19000094</v>
      </c>
      <c r="AD22" s="18">
        <f t="shared" si="6"/>
        <v>20044259</v>
      </c>
      <c r="AE22" s="18">
        <f t="shared" si="6"/>
        <v>25242822</v>
      </c>
      <c r="AF22" s="18">
        <f t="shared" si="6"/>
        <v>26250263</v>
      </c>
      <c r="AG22" s="18">
        <f t="shared" si="6"/>
        <v>28140313</v>
      </c>
      <c r="AH22" s="18">
        <f t="shared" si="6"/>
        <v>29371459</v>
      </c>
      <c r="AI22" s="18">
        <f t="shared" ref="AI22:BB22" si="7">SUM(AI10:AI10)</f>
        <v>30701372</v>
      </c>
      <c r="AJ22" s="18">
        <f t="shared" si="7"/>
        <v>29567822</v>
      </c>
      <c r="AK22" s="18">
        <f t="shared" si="7"/>
        <v>30570368</v>
      </c>
      <c r="AL22" s="18">
        <f t="shared" si="7"/>
        <v>31993145</v>
      </c>
      <c r="AM22" s="18">
        <f t="shared" si="7"/>
        <v>30306144</v>
      </c>
      <c r="AN22" s="18">
        <f t="shared" si="7"/>
        <v>21464859</v>
      </c>
      <c r="AO22" s="18">
        <f t="shared" si="7"/>
        <v>25808227</v>
      </c>
      <c r="AP22" s="18">
        <f t="shared" si="7"/>
        <v>27773597</v>
      </c>
      <c r="AQ22" s="18">
        <f t="shared" si="7"/>
        <v>33907299</v>
      </c>
      <c r="AR22" s="18">
        <f t="shared" si="7"/>
        <v>37613746</v>
      </c>
      <c r="AS22" s="18">
        <f t="shared" si="7"/>
        <v>40085882</v>
      </c>
      <c r="AT22" s="18">
        <f t="shared" si="7"/>
        <v>41835967</v>
      </c>
      <c r="AU22" s="20">
        <f t="shared" si="7"/>
        <v>46461507</v>
      </c>
      <c r="AV22" s="20">
        <f t="shared" si="7"/>
        <v>53531851</v>
      </c>
      <c r="AW22" s="20">
        <f t="shared" si="7"/>
        <v>56386717</v>
      </c>
      <c r="AX22" s="20">
        <f t="shared" si="7"/>
        <v>62101411</v>
      </c>
      <c r="AY22" s="20">
        <f t="shared" si="7"/>
        <v>58925997</v>
      </c>
      <c r="AZ22" s="20">
        <f t="shared" si="7"/>
        <v>64368865</v>
      </c>
      <c r="BA22" s="20">
        <f t="shared" si="7"/>
        <v>70631807</v>
      </c>
      <c r="BB22" s="20">
        <f t="shared" si="7"/>
        <v>71798523</v>
      </c>
    </row>
    <row r="23" spans="1:54" x14ac:dyDescent="0.15">
      <c r="A23" s="14" t="s">
        <v>4</v>
      </c>
      <c r="B23" s="14" t="s">
        <v>53</v>
      </c>
      <c r="C23" s="18">
        <f t="shared" ref="C23:AH23" si="8">SUM(C11:C11)*(81.51/115.83)</f>
        <v>250478615.7037037</v>
      </c>
      <c r="D23" s="18">
        <f t="shared" si="8"/>
        <v>272932346.33333331</v>
      </c>
      <c r="E23" s="18">
        <f t="shared" si="8"/>
        <v>273650969.96296299</v>
      </c>
      <c r="F23" s="18">
        <f t="shared" si="8"/>
        <v>251564962.51851854</v>
      </c>
      <c r="G23" s="18">
        <f t="shared" si="8"/>
        <v>260576093.22222224</v>
      </c>
      <c r="H23" s="18">
        <f t="shared" si="8"/>
        <v>263830754.51851854</v>
      </c>
      <c r="I23" s="18">
        <f t="shared" si="8"/>
        <v>257569013.18518519</v>
      </c>
      <c r="J23" s="18">
        <f t="shared" si="8"/>
        <v>255633979.2962963</v>
      </c>
      <c r="K23" s="18">
        <f t="shared" si="8"/>
        <v>259531451.4074074</v>
      </c>
      <c r="L23" s="18">
        <f t="shared" si="8"/>
        <v>251958437.74074075</v>
      </c>
      <c r="M23" s="18">
        <f t="shared" si="8"/>
        <v>274348662.62962961</v>
      </c>
      <c r="N23" s="18">
        <f t="shared" si="8"/>
        <v>254854055.33333334</v>
      </c>
      <c r="O23" s="18">
        <f t="shared" si="8"/>
        <v>246849491.14814815</v>
      </c>
      <c r="P23" s="18">
        <f t="shared" si="8"/>
        <v>256627606.81481481</v>
      </c>
      <c r="Q23" s="18">
        <f t="shared" si="8"/>
        <v>276225835.18518519</v>
      </c>
      <c r="R23" s="18">
        <f t="shared" si="8"/>
        <v>265194401.4074074</v>
      </c>
      <c r="S23" s="18">
        <f t="shared" si="8"/>
        <v>262108015.37037039</v>
      </c>
      <c r="T23" s="18">
        <f t="shared" si="8"/>
        <v>274796151.33333331</v>
      </c>
      <c r="U23" s="18">
        <f t="shared" si="8"/>
        <v>270203061.77777779</v>
      </c>
      <c r="V23" s="18">
        <f t="shared" si="8"/>
        <v>247903512.62962964</v>
      </c>
      <c r="W23" s="18">
        <f t="shared" si="8"/>
        <v>291704530</v>
      </c>
      <c r="X23" s="18">
        <f t="shared" si="8"/>
        <v>279530629.03703701</v>
      </c>
      <c r="Y23" s="18">
        <f t="shared" si="8"/>
        <v>284346490.77777779</v>
      </c>
      <c r="Z23" s="18">
        <f t="shared" si="8"/>
        <v>268637658.1111111</v>
      </c>
      <c r="AA23" s="18">
        <f t="shared" si="8"/>
        <v>265171415.62962964</v>
      </c>
      <c r="AB23" s="18">
        <f t="shared" si="8"/>
        <v>282766011.66666669</v>
      </c>
      <c r="AC23" s="18">
        <f t="shared" si="8"/>
        <v>294515900.8888889</v>
      </c>
      <c r="AD23" s="18">
        <f t="shared" si="8"/>
        <v>265850730.37037039</v>
      </c>
      <c r="AE23" s="18">
        <f t="shared" si="8"/>
        <v>268069530.66666669</v>
      </c>
      <c r="AF23" s="18">
        <f t="shared" si="8"/>
        <v>271629877.33333331</v>
      </c>
      <c r="AG23" s="18">
        <f t="shared" si="8"/>
        <v>304815877.5925926</v>
      </c>
      <c r="AH23" s="18">
        <f t="shared" si="8"/>
        <v>282014351.25925928</v>
      </c>
      <c r="AI23" s="18">
        <f t="shared" ref="AI23:BB23" si="9">SUM(AI11:AI11)*(81.51/115.83)</f>
        <v>249888080.22222224</v>
      </c>
      <c r="AJ23" s="18">
        <f t="shared" si="9"/>
        <v>292968698.51851851</v>
      </c>
      <c r="AK23" s="18">
        <f t="shared" si="9"/>
        <v>276481171.96296299</v>
      </c>
      <c r="AL23" s="18">
        <f t="shared" si="9"/>
        <v>276609948.33333331</v>
      </c>
      <c r="AM23" s="18">
        <f t="shared" si="9"/>
        <v>263993452.92592594</v>
      </c>
      <c r="AN23" s="18">
        <f t="shared" si="9"/>
        <v>160975714.7037037</v>
      </c>
      <c r="AO23" s="18">
        <f t="shared" si="9"/>
        <v>257359312.2962963</v>
      </c>
      <c r="AP23" s="18">
        <f t="shared" si="9"/>
        <v>231824735.8888889</v>
      </c>
      <c r="AQ23" s="18">
        <f t="shared" si="9"/>
        <v>201010698.44444445</v>
      </c>
      <c r="AR23" s="18">
        <f t="shared" si="9"/>
        <v>282939033.4074074</v>
      </c>
      <c r="AS23" s="18">
        <f t="shared" si="9"/>
        <v>266757502.55555555</v>
      </c>
      <c r="AT23" s="18">
        <f t="shared" si="9"/>
        <v>249149282.1111111</v>
      </c>
      <c r="AU23" s="20">
        <f t="shared" si="9"/>
        <v>246907377.81481481</v>
      </c>
      <c r="AV23" s="20">
        <f t="shared" si="9"/>
        <v>257749514.5925926</v>
      </c>
      <c r="AW23" s="20">
        <f t="shared" si="9"/>
        <v>270085460.92592591</v>
      </c>
      <c r="AX23" s="20">
        <f t="shared" si="9"/>
        <v>249456213.03703704</v>
      </c>
      <c r="AY23" s="20">
        <f t="shared" si="9"/>
        <v>244846133.25925925</v>
      </c>
      <c r="AZ23" s="20">
        <f t="shared" si="9"/>
        <v>208635191.55555555</v>
      </c>
      <c r="BA23" s="20">
        <f t="shared" si="9"/>
        <v>269112337.92592591</v>
      </c>
      <c r="BB23" s="20">
        <f t="shared" si="9"/>
        <v>249556612.55555555</v>
      </c>
    </row>
    <row r="24" spans="1:54" x14ac:dyDescent="0.15">
      <c r="A24" s="14" t="s">
        <v>5</v>
      </c>
      <c r="B24" s="14" t="s">
        <v>53</v>
      </c>
      <c r="C24" s="18">
        <f t="shared" ref="C24:AH24" si="10">C13*(129.65/115.83)</f>
        <v>364074.39264439268</v>
      </c>
      <c r="D24" s="18">
        <f t="shared" si="10"/>
        <v>399521.90926357597</v>
      </c>
      <c r="E24" s="18">
        <f t="shared" si="10"/>
        <v>517375.47181213851</v>
      </c>
      <c r="F24" s="18">
        <f t="shared" si="10"/>
        <v>737695.40404040413</v>
      </c>
      <c r="G24" s="18">
        <f t="shared" si="10"/>
        <v>797211.50349650357</v>
      </c>
      <c r="H24" s="18">
        <f t="shared" si="10"/>
        <v>809521.70551670552</v>
      </c>
      <c r="I24" s="18">
        <f t="shared" si="10"/>
        <v>944359.72027972038</v>
      </c>
      <c r="J24" s="18">
        <f t="shared" si="10"/>
        <v>7315545.1830268502</v>
      </c>
      <c r="K24" s="18">
        <f t="shared" si="10"/>
        <v>9158431.0036260039</v>
      </c>
      <c r="L24" s="18">
        <f t="shared" si="10"/>
        <v>26373899.303289305</v>
      </c>
      <c r="M24" s="18">
        <f t="shared" si="10"/>
        <v>45230749.139255807</v>
      </c>
      <c r="N24" s="18">
        <f t="shared" si="10"/>
        <v>50128263.058361396</v>
      </c>
      <c r="O24" s="18">
        <f t="shared" si="10"/>
        <v>28958845.847794183</v>
      </c>
      <c r="P24" s="18">
        <f t="shared" si="10"/>
        <v>29850018.063109733</v>
      </c>
      <c r="Q24" s="18">
        <f t="shared" si="10"/>
        <v>40840586.126651131</v>
      </c>
      <c r="R24" s="18">
        <f t="shared" si="10"/>
        <v>26659254.666321333</v>
      </c>
      <c r="S24" s="18">
        <f t="shared" si="10"/>
        <v>30287227.233877234</v>
      </c>
      <c r="T24" s="18">
        <f t="shared" si="10"/>
        <v>45641505.590952262</v>
      </c>
      <c r="U24" s="18">
        <f t="shared" si="10"/>
        <v>57270275.583613917</v>
      </c>
      <c r="V24" s="18">
        <f t="shared" si="10"/>
        <v>51662141.31744799</v>
      </c>
      <c r="W24" s="18">
        <f t="shared" si="10"/>
        <v>48873010.853837527</v>
      </c>
      <c r="X24" s="18">
        <f t="shared" si="10"/>
        <v>84744621.655874997</v>
      </c>
      <c r="Y24" s="18">
        <f t="shared" si="10"/>
        <v>71464217.221790567</v>
      </c>
      <c r="Z24" s="18">
        <f t="shared" si="10"/>
        <v>81094145.304756969</v>
      </c>
      <c r="AA24" s="18">
        <f t="shared" si="10"/>
        <v>76897466.70033671</v>
      </c>
      <c r="AB24" s="18">
        <f t="shared" si="10"/>
        <v>105442576.48579817</v>
      </c>
      <c r="AC24" s="18">
        <f t="shared" si="10"/>
        <v>106815973.27419494</v>
      </c>
      <c r="AD24" s="18">
        <f t="shared" si="10"/>
        <v>86333568.984718993</v>
      </c>
      <c r="AE24" s="18">
        <f t="shared" si="10"/>
        <v>105159009.78459813</v>
      </c>
      <c r="AF24" s="18">
        <f t="shared" si="10"/>
        <v>112478316.97789866</v>
      </c>
      <c r="AG24" s="18">
        <f t="shared" si="10"/>
        <v>89249979.863161534</v>
      </c>
      <c r="AH24" s="18">
        <f t="shared" si="10"/>
        <v>122443080.76491411</v>
      </c>
      <c r="AI24" s="18">
        <f t="shared" ref="AI24:BB24" si="11">AI13*(129.65/115.83)</f>
        <v>178623329.26228094</v>
      </c>
      <c r="AJ24" s="18">
        <f t="shared" si="11"/>
        <v>179435663.80082881</v>
      </c>
      <c r="AK24" s="18">
        <f t="shared" si="11"/>
        <v>149114730.70102736</v>
      </c>
      <c r="AL24" s="18">
        <f t="shared" si="11"/>
        <v>184438666.23413625</v>
      </c>
      <c r="AM24" s="18">
        <f t="shared" si="11"/>
        <v>146600286.31097299</v>
      </c>
      <c r="AN24" s="18">
        <f t="shared" si="11"/>
        <v>170129430.90175259</v>
      </c>
      <c r="AO24" s="18">
        <f t="shared" si="11"/>
        <v>156785184.22429425</v>
      </c>
      <c r="AP24" s="18">
        <f t="shared" si="11"/>
        <v>185750514.2510576</v>
      </c>
      <c r="AQ24" s="18">
        <f t="shared" si="11"/>
        <v>222843715.04489338</v>
      </c>
      <c r="AR24" s="18">
        <f t="shared" si="11"/>
        <v>244889672.81403783</v>
      </c>
      <c r="AS24" s="18">
        <f t="shared" si="11"/>
        <v>280110797.2291289</v>
      </c>
      <c r="AT24" s="18">
        <f t="shared" si="11"/>
        <v>305436802.61806095</v>
      </c>
      <c r="AU24" s="20">
        <f t="shared" si="11"/>
        <v>350938134.43019944</v>
      </c>
      <c r="AV24" s="20">
        <f t="shared" si="11"/>
        <v>387206741.97185534</v>
      </c>
      <c r="AW24" s="20">
        <f t="shared" si="11"/>
        <v>393086740.52404386</v>
      </c>
      <c r="AX24" s="20">
        <f t="shared" si="11"/>
        <v>414516980</v>
      </c>
      <c r="AY24" s="20">
        <f t="shared" si="11"/>
        <v>453074106.48104984</v>
      </c>
      <c r="AZ24" s="20">
        <f t="shared" si="11"/>
        <v>538613614.82776487</v>
      </c>
      <c r="BA24" s="20">
        <f t="shared" si="11"/>
        <v>595247649.51825953</v>
      </c>
      <c r="BB24" s="20">
        <f t="shared" si="11"/>
        <v>612699339.82690156</v>
      </c>
    </row>
    <row r="25" spans="1:54" x14ac:dyDescent="0.15">
      <c r="A25" s="14" t="s">
        <v>54</v>
      </c>
      <c r="B25" s="14" t="s">
        <v>53</v>
      </c>
      <c r="C25" s="18">
        <f t="shared" ref="C25:AH25" si="12">C9+(C14*(126.37/115.83))+(C15*(122.37/115.83))+(C16*(89.63/115.83))</f>
        <v>0</v>
      </c>
      <c r="D25" s="18">
        <f t="shared" si="12"/>
        <v>0</v>
      </c>
      <c r="E25" s="18">
        <f t="shared" si="12"/>
        <v>0</v>
      </c>
      <c r="F25" s="18">
        <f t="shared" si="12"/>
        <v>0</v>
      </c>
      <c r="G25" s="18">
        <f t="shared" si="12"/>
        <v>0</v>
      </c>
      <c r="H25" s="18">
        <f t="shared" si="12"/>
        <v>0</v>
      </c>
      <c r="I25" s="18">
        <f t="shared" si="12"/>
        <v>0</v>
      </c>
      <c r="J25" s="18">
        <f t="shared" si="12"/>
        <v>0</v>
      </c>
      <c r="K25" s="18">
        <f t="shared" si="12"/>
        <v>0</v>
      </c>
      <c r="L25" s="18">
        <f t="shared" si="12"/>
        <v>0</v>
      </c>
      <c r="M25" s="18">
        <f t="shared" si="12"/>
        <v>0</v>
      </c>
      <c r="N25" s="18">
        <f t="shared" si="12"/>
        <v>0</v>
      </c>
      <c r="O25" s="18">
        <f t="shared" si="12"/>
        <v>0</v>
      </c>
      <c r="P25" s="18">
        <f t="shared" si="12"/>
        <v>0</v>
      </c>
      <c r="Q25" s="18">
        <f t="shared" si="12"/>
        <v>0</v>
      </c>
      <c r="R25" s="18">
        <f t="shared" si="12"/>
        <v>0</v>
      </c>
      <c r="S25" s="18">
        <f t="shared" si="12"/>
        <v>0</v>
      </c>
      <c r="T25" s="18">
        <f t="shared" si="12"/>
        <v>0</v>
      </c>
      <c r="U25" s="18">
        <f t="shared" si="12"/>
        <v>2364</v>
      </c>
      <c r="V25" s="18">
        <f t="shared" si="12"/>
        <v>1113</v>
      </c>
      <c r="W25" s="18">
        <f t="shared" si="12"/>
        <v>1519</v>
      </c>
      <c r="X25" s="18">
        <f t="shared" si="12"/>
        <v>1255</v>
      </c>
      <c r="Y25" s="18">
        <f t="shared" si="12"/>
        <v>41</v>
      </c>
      <c r="Z25" s="18">
        <f t="shared" si="12"/>
        <v>88</v>
      </c>
      <c r="AA25" s="18">
        <f t="shared" si="12"/>
        <v>43492</v>
      </c>
      <c r="AB25" s="18">
        <f t="shared" si="12"/>
        <v>63903</v>
      </c>
      <c r="AC25" s="18">
        <f t="shared" si="12"/>
        <v>76453</v>
      </c>
      <c r="AD25" s="18">
        <f t="shared" si="12"/>
        <v>84347</v>
      </c>
      <c r="AE25" s="18">
        <f t="shared" si="12"/>
        <v>113659</v>
      </c>
      <c r="AF25" s="18">
        <f t="shared" si="12"/>
        <v>133239</v>
      </c>
      <c r="AG25" s="18">
        <f t="shared" si="12"/>
        <v>142747</v>
      </c>
      <c r="AH25" s="18">
        <f t="shared" si="12"/>
        <v>349572.01036001038</v>
      </c>
      <c r="AI25" s="18">
        <f t="shared" ref="AI25:BB25" si="13">AI9+(AI14*(126.37/115.83))+(AI15*(122.37/115.83))+(AI16*(89.63/115.83))</f>
        <v>499500.71043771046</v>
      </c>
      <c r="AJ25" s="18">
        <f t="shared" si="13"/>
        <v>2520982.937235604</v>
      </c>
      <c r="AK25" s="18">
        <f t="shared" si="13"/>
        <v>2604904.8475351809</v>
      </c>
      <c r="AL25" s="18">
        <f t="shared" si="13"/>
        <v>2537208.993265993</v>
      </c>
      <c r="AM25" s="18">
        <f t="shared" si="13"/>
        <v>5655388.3708883701</v>
      </c>
      <c r="AN25" s="18">
        <f t="shared" si="13"/>
        <v>8684451.5194681846</v>
      </c>
      <c r="AO25" s="18">
        <f t="shared" si="13"/>
        <v>10482643.435638435</v>
      </c>
      <c r="AP25" s="18">
        <f t="shared" si="13"/>
        <v>8267803.8161098156</v>
      </c>
      <c r="AQ25" s="18">
        <f t="shared" si="13"/>
        <v>11500819.981697315</v>
      </c>
      <c r="AR25" s="18">
        <f t="shared" si="13"/>
        <v>14933266.210308209</v>
      </c>
      <c r="AS25" s="18">
        <f t="shared" si="13"/>
        <v>12921867.938357938</v>
      </c>
      <c r="AT25" s="18">
        <f t="shared" si="13"/>
        <v>14606037.218596218</v>
      </c>
      <c r="AU25" s="20">
        <f t="shared" si="13"/>
        <v>13917834.362514028</v>
      </c>
      <c r="AV25" s="20">
        <f t="shared" si="13"/>
        <v>20709594.727790728</v>
      </c>
      <c r="AW25" s="20">
        <f t="shared" si="13"/>
        <v>15739574.467754466</v>
      </c>
      <c r="AX25" s="20">
        <f t="shared" si="13"/>
        <v>13078854.614089616</v>
      </c>
      <c r="AY25" s="20">
        <f t="shared" si="13"/>
        <v>17373229.195458859</v>
      </c>
      <c r="AZ25" s="20">
        <f t="shared" si="13"/>
        <v>23653039.228869896</v>
      </c>
      <c r="BA25" s="20">
        <f t="shared" si="13"/>
        <v>27340019.304843307</v>
      </c>
      <c r="BB25" s="20">
        <f t="shared" si="13"/>
        <v>22706184.490805492</v>
      </c>
    </row>
    <row r="26" spans="1:54" x14ac:dyDescent="0.15">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54" x14ac:dyDescent="0.15">
      <c r="A27" s="17" t="s">
        <v>52</v>
      </c>
    </row>
    <row r="28" spans="1:54" x14ac:dyDescent="0.15">
      <c r="A28" s="14" t="s">
        <v>51</v>
      </c>
      <c r="B28" s="14" t="s">
        <v>50</v>
      </c>
      <c r="C28" s="14" t="s">
        <v>37</v>
      </c>
      <c r="D28" s="14" t="s">
        <v>36</v>
      </c>
      <c r="E28" s="14" t="s">
        <v>35</v>
      </c>
      <c r="F28" s="14" t="s">
        <v>49</v>
      </c>
      <c r="G28" s="14" t="s">
        <v>37</v>
      </c>
      <c r="H28" s="14" t="s">
        <v>36</v>
      </c>
      <c r="I28" s="14" t="s">
        <v>35</v>
      </c>
      <c r="J28" s="14" t="s">
        <v>48</v>
      </c>
      <c r="K28" s="14" t="s">
        <v>37</v>
      </c>
      <c r="L28" s="14" t="s">
        <v>36</v>
      </c>
      <c r="M28" s="14" t="s">
        <v>35</v>
      </c>
      <c r="N28" s="14" t="s">
        <v>47</v>
      </c>
      <c r="O28" s="14" t="s">
        <v>37</v>
      </c>
      <c r="P28" s="14" t="s">
        <v>36</v>
      </c>
      <c r="Q28" s="14" t="s">
        <v>35</v>
      </c>
      <c r="R28" s="14" t="s">
        <v>46</v>
      </c>
      <c r="S28" s="14" t="s">
        <v>37</v>
      </c>
      <c r="T28" s="14" t="s">
        <v>36</v>
      </c>
      <c r="U28" s="14" t="s">
        <v>35</v>
      </c>
      <c r="V28" s="14" t="s">
        <v>45</v>
      </c>
      <c r="W28" s="14" t="s">
        <v>37</v>
      </c>
      <c r="X28" s="14" t="s">
        <v>36</v>
      </c>
      <c r="Y28" s="14" t="s">
        <v>35</v>
      </c>
      <c r="Z28" s="14" t="s">
        <v>44</v>
      </c>
      <c r="AA28" s="14" t="s">
        <v>37</v>
      </c>
      <c r="AB28" s="14" t="s">
        <v>36</v>
      </c>
      <c r="AC28" s="14" t="s">
        <v>35</v>
      </c>
      <c r="AD28" s="14" t="s">
        <v>43</v>
      </c>
      <c r="AE28" s="14" t="s">
        <v>37</v>
      </c>
      <c r="AF28" s="14" t="s">
        <v>36</v>
      </c>
      <c r="AG28" s="14" t="s">
        <v>35</v>
      </c>
      <c r="AH28" s="14" t="s">
        <v>42</v>
      </c>
      <c r="AI28" s="14" t="s">
        <v>37</v>
      </c>
      <c r="AJ28" s="14" t="s">
        <v>36</v>
      </c>
      <c r="AK28" s="14" t="s">
        <v>35</v>
      </c>
      <c r="AL28" s="14" t="s">
        <v>41</v>
      </c>
      <c r="AM28" s="14" t="s">
        <v>37</v>
      </c>
      <c r="AN28" s="14" t="s">
        <v>36</v>
      </c>
      <c r="AO28" s="14" t="s">
        <v>35</v>
      </c>
      <c r="AP28" s="14" t="s">
        <v>40</v>
      </c>
      <c r="AQ28" s="14" t="s">
        <v>37</v>
      </c>
      <c r="AR28" s="14" t="s">
        <v>36</v>
      </c>
      <c r="AS28" s="14" t="s">
        <v>35</v>
      </c>
      <c r="AT28" s="14" t="s">
        <v>39</v>
      </c>
      <c r="AU28" s="14" t="s">
        <v>37</v>
      </c>
      <c r="AV28" s="14" t="s">
        <v>36</v>
      </c>
      <c r="AW28" s="14" t="s">
        <v>35</v>
      </c>
      <c r="AX28" s="14" t="s">
        <v>38</v>
      </c>
      <c r="AY28" s="14" t="s">
        <v>37</v>
      </c>
      <c r="AZ28" s="14" t="s">
        <v>36</v>
      </c>
      <c r="BA28" s="14" t="s">
        <v>35</v>
      </c>
    </row>
    <row r="29" spans="1:54" x14ac:dyDescent="0.15">
      <c r="A29" s="14" t="s">
        <v>34</v>
      </c>
      <c r="B29" s="18">
        <v>0</v>
      </c>
      <c r="C29" s="18">
        <v>0</v>
      </c>
      <c r="D29" s="18">
        <v>0</v>
      </c>
      <c r="E29" s="18">
        <v>0</v>
      </c>
      <c r="F29" s="18">
        <v>0</v>
      </c>
      <c r="G29" s="18">
        <v>0</v>
      </c>
      <c r="H29" s="18">
        <v>0</v>
      </c>
      <c r="I29" s="18">
        <v>0</v>
      </c>
      <c r="J29" s="18">
        <v>0</v>
      </c>
      <c r="K29" s="18">
        <v>56</v>
      </c>
      <c r="L29" s="18">
        <v>26185</v>
      </c>
      <c r="M29" s="18">
        <v>30518</v>
      </c>
      <c r="N29" s="18">
        <v>27846</v>
      </c>
      <c r="O29" s="18">
        <v>29117</v>
      </c>
      <c r="P29" s="18">
        <v>42349</v>
      </c>
      <c r="Q29" s="18">
        <v>46037</v>
      </c>
      <c r="R29" s="18">
        <v>57602</v>
      </c>
      <c r="S29" s="18">
        <v>91272</v>
      </c>
      <c r="T29" s="18">
        <v>103743</v>
      </c>
      <c r="U29" s="18">
        <v>103113</v>
      </c>
      <c r="V29" s="18">
        <v>130217</v>
      </c>
      <c r="W29" s="18">
        <v>126524</v>
      </c>
      <c r="X29" s="18">
        <v>105850</v>
      </c>
      <c r="Y29" s="18">
        <v>105809</v>
      </c>
      <c r="Z29" s="18">
        <v>101510</v>
      </c>
      <c r="AA29" s="18">
        <v>139921</v>
      </c>
      <c r="AB29" s="18">
        <v>165589</v>
      </c>
      <c r="AC29" s="18">
        <v>166925</v>
      </c>
      <c r="AD29" s="18">
        <v>161892</v>
      </c>
      <c r="AE29" s="18">
        <v>152281</v>
      </c>
      <c r="AF29" s="18">
        <v>179106</v>
      </c>
      <c r="AG29" s="18">
        <v>186051</v>
      </c>
      <c r="AH29" s="18">
        <v>168937</v>
      </c>
      <c r="AI29" s="18">
        <v>184279</v>
      </c>
      <c r="AJ29" s="18">
        <v>234371</v>
      </c>
      <c r="AK29" s="18">
        <v>286199</v>
      </c>
      <c r="AL29" s="18">
        <v>280099</v>
      </c>
      <c r="AM29" s="18">
        <v>305217</v>
      </c>
      <c r="AN29" s="18">
        <v>473106</v>
      </c>
      <c r="AO29" s="18">
        <v>536906</v>
      </c>
      <c r="AP29" s="18">
        <v>458226</v>
      </c>
      <c r="AQ29" s="18">
        <v>633488</v>
      </c>
      <c r="AR29" s="18">
        <v>831673</v>
      </c>
      <c r="AS29" s="18">
        <v>815103</v>
      </c>
      <c r="AT29" s="19">
        <v>807393</v>
      </c>
      <c r="AU29" s="19">
        <v>1085120</v>
      </c>
      <c r="AV29" s="19">
        <v>1190315</v>
      </c>
      <c r="AW29" s="19">
        <v>1208871</v>
      </c>
      <c r="AX29" s="19">
        <v>1052639</v>
      </c>
      <c r="AY29" s="19">
        <v>1341628</v>
      </c>
      <c r="AZ29" s="19">
        <v>1394087</v>
      </c>
      <c r="BA29" s="19">
        <v>1478363</v>
      </c>
    </row>
    <row r="30" spans="1:54" x14ac:dyDescent="0.15">
      <c r="A30" s="14" t="s">
        <v>33</v>
      </c>
      <c r="B30" s="18">
        <v>2212</v>
      </c>
      <c r="C30" s="18">
        <v>3069</v>
      </c>
      <c r="D30" s="18">
        <v>4960</v>
      </c>
      <c r="E30" s="18">
        <v>4474</v>
      </c>
      <c r="F30" s="18">
        <v>4367</v>
      </c>
      <c r="G30" s="18">
        <v>4221</v>
      </c>
      <c r="H30" s="18">
        <v>3577</v>
      </c>
      <c r="I30" s="18">
        <v>2680</v>
      </c>
      <c r="J30" s="18">
        <v>4240</v>
      </c>
      <c r="K30" s="18">
        <v>5127</v>
      </c>
      <c r="L30" s="18">
        <v>22948</v>
      </c>
      <c r="M30" s="18">
        <v>9044</v>
      </c>
      <c r="N30" s="18">
        <v>13893</v>
      </c>
      <c r="O30" s="18">
        <v>8777</v>
      </c>
      <c r="P30" s="18">
        <v>30237</v>
      </c>
      <c r="Q30" s="18">
        <v>41302</v>
      </c>
      <c r="R30" s="18">
        <v>38445</v>
      </c>
      <c r="S30" s="18">
        <v>52559</v>
      </c>
      <c r="T30" s="18">
        <v>61645</v>
      </c>
      <c r="U30" s="18">
        <v>67573</v>
      </c>
      <c r="V30" s="18">
        <v>56591</v>
      </c>
      <c r="W30" s="18">
        <v>65100</v>
      </c>
      <c r="X30" s="18">
        <v>48641</v>
      </c>
      <c r="Y30" s="18">
        <v>43923</v>
      </c>
      <c r="Z30" s="18">
        <v>35211</v>
      </c>
      <c r="AA30" s="18">
        <v>33576</v>
      </c>
      <c r="AB30" s="18">
        <v>19732</v>
      </c>
      <c r="AC30" s="18">
        <v>18521</v>
      </c>
      <c r="AD30" s="18">
        <v>17615</v>
      </c>
      <c r="AE30" s="18">
        <v>18214</v>
      </c>
      <c r="AF30" s="18">
        <v>18865</v>
      </c>
      <c r="AG30" s="18">
        <v>17264</v>
      </c>
      <c r="AH30" s="18">
        <v>12988</v>
      </c>
      <c r="AI30" s="18">
        <v>15636</v>
      </c>
      <c r="AJ30" s="18">
        <v>16696</v>
      </c>
      <c r="AK30" s="18">
        <v>17686</v>
      </c>
      <c r="AL30" s="18">
        <v>19266</v>
      </c>
      <c r="AM30" s="18">
        <v>17476</v>
      </c>
      <c r="AN30" s="18">
        <v>16093</v>
      </c>
      <c r="AO30" s="18">
        <v>16544</v>
      </c>
      <c r="AP30" s="18">
        <v>11525</v>
      </c>
      <c r="AQ30" s="18">
        <v>12071</v>
      </c>
      <c r="AR30" s="18">
        <v>11506</v>
      </c>
      <c r="AS30" s="18">
        <v>13492</v>
      </c>
      <c r="AT30" s="19">
        <v>13524</v>
      </c>
      <c r="AU30" s="19">
        <v>14119</v>
      </c>
      <c r="AV30" s="19">
        <v>14022</v>
      </c>
      <c r="AW30" s="19">
        <v>11715</v>
      </c>
      <c r="AX30" s="19">
        <v>14272</v>
      </c>
      <c r="AY30" s="19">
        <v>15147</v>
      </c>
      <c r="AZ30" s="19">
        <v>14739</v>
      </c>
      <c r="BA30" s="19">
        <v>14647</v>
      </c>
    </row>
    <row r="31" spans="1:54" x14ac:dyDescent="0.15">
      <c r="A31" s="14" t="s">
        <v>32</v>
      </c>
      <c r="B31" s="18">
        <v>32732</v>
      </c>
      <c r="C31" s="18">
        <v>34288</v>
      </c>
      <c r="D31" s="18">
        <v>33231</v>
      </c>
      <c r="E31" s="18">
        <v>32727</v>
      </c>
      <c r="F31" s="18">
        <v>32327</v>
      </c>
      <c r="G31" s="18">
        <v>33371</v>
      </c>
      <c r="H31" s="18">
        <v>39529</v>
      </c>
      <c r="I31" s="18">
        <v>38669</v>
      </c>
      <c r="J31" s="18">
        <v>44095</v>
      </c>
      <c r="K31" s="18">
        <v>45016</v>
      </c>
      <c r="L31" s="18">
        <v>40844</v>
      </c>
      <c r="M31" s="18">
        <v>41459</v>
      </c>
      <c r="N31" s="18">
        <v>46146</v>
      </c>
      <c r="O31" s="18">
        <v>57193</v>
      </c>
      <c r="P31" s="18">
        <v>53771</v>
      </c>
      <c r="Q31" s="18">
        <v>53264</v>
      </c>
      <c r="R31" s="18">
        <v>49788</v>
      </c>
      <c r="S31" s="18">
        <v>42794</v>
      </c>
      <c r="T31" s="18">
        <v>45890</v>
      </c>
      <c r="U31" s="18">
        <v>44869</v>
      </c>
      <c r="V31" s="18">
        <v>41647</v>
      </c>
      <c r="W31" s="18">
        <v>44643</v>
      </c>
      <c r="X31" s="18">
        <v>39237</v>
      </c>
      <c r="Y31" s="18">
        <v>37155</v>
      </c>
      <c r="Z31" s="18">
        <v>15988</v>
      </c>
      <c r="AA31" s="18">
        <v>14314</v>
      </c>
      <c r="AB31" s="18">
        <v>13956</v>
      </c>
      <c r="AC31" s="18">
        <v>14063</v>
      </c>
      <c r="AD31" s="18">
        <v>15251</v>
      </c>
      <c r="AE31" s="18">
        <v>16921</v>
      </c>
      <c r="AF31" s="18">
        <v>14873</v>
      </c>
      <c r="AG31" s="18">
        <v>11561</v>
      </c>
      <c r="AH31" s="18">
        <v>8133</v>
      </c>
      <c r="AI31" s="18">
        <v>7220</v>
      </c>
      <c r="AJ31" s="18">
        <v>8107</v>
      </c>
      <c r="AK31" s="18">
        <v>7391</v>
      </c>
      <c r="AL31" s="18">
        <v>3700</v>
      </c>
      <c r="AM31" s="18">
        <v>2451</v>
      </c>
      <c r="AN31" s="18">
        <v>1457</v>
      </c>
      <c r="AO31" s="18">
        <v>585</v>
      </c>
      <c r="AP31" s="18">
        <v>487</v>
      </c>
      <c r="AQ31" s="18">
        <v>579</v>
      </c>
      <c r="AR31" s="18">
        <v>545</v>
      </c>
      <c r="AS31" s="18">
        <v>836</v>
      </c>
      <c r="AT31" s="19">
        <v>509</v>
      </c>
      <c r="AU31" s="19">
        <v>634</v>
      </c>
      <c r="AV31" s="19">
        <v>655</v>
      </c>
      <c r="AW31" s="19">
        <v>744</v>
      </c>
      <c r="AX31" s="19">
        <v>382</v>
      </c>
      <c r="AY31" s="19">
        <v>405</v>
      </c>
      <c r="AZ31" s="19">
        <v>520</v>
      </c>
      <c r="BA31" s="19">
        <v>329</v>
      </c>
    </row>
    <row r="32" spans="1:54" x14ac:dyDescent="0.15">
      <c r="A32" s="14" t="s">
        <v>31</v>
      </c>
      <c r="B32" s="18">
        <v>7202</v>
      </c>
      <c r="C32" s="18">
        <v>7881</v>
      </c>
      <c r="D32" s="18">
        <v>8212</v>
      </c>
      <c r="E32" s="18">
        <v>8117</v>
      </c>
      <c r="F32" s="18">
        <v>7899</v>
      </c>
      <c r="G32" s="18">
        <v>9787</v>
      </c>
      <c r="H32" s="18">
        <v>10413</v>
      </c>
      <c r="I32" s="18">
        <v>11175</v>
      </c>
      <c r="J32" s="18">
        <v>15151</v>
      </c>
      <c r="K32" s="18">
        <v>13029</v>
      </c>
      <c r="L32" s="18">
        <v>9955</v>
      </c>
      <c r="M32" s="18">
        <v>12306</v>
      </c>
      <c r="N32" s="18">
        <v>11495</v>
      </c>
      <c r="O32" s="18">
        <v>13162</v>
      </c>
      <c r="P32" s="18">
        <v>7022</v>
      </c>
      <c r="Q32" s="18">
        <v>4963</v>
      </c>
      <c r="R32" s="18">
        <v>9872</v>
      </c>
      <c r="S32" s="18">
        <v>7884</v>
      </c>
      <c r="T32" s="18">
        <v>3688</v>
      </c>
      <c r="U32" s="18">
        <v>806</v>
      </c>
      <c r="V32" s="18">
        <v>1980</v>
      </c>
      <c r="W32" s="18">
        <v>1973</v>
      </c>
      <c r="X32" s="18">
        <v>1720</v>
      </c>
      <c r="Y32" s="18">
        <v>1836</v>
      </c>
      <c r="Z32" s="18">
        <v>43</v>
      </c>
      <c r="AA32" s="18">
        <v>9</v>
      </c>
      <c r="AB32" s="18">
        <v>49</v>
      </c>
      <c r="AC32" s="18">
        <v>72</v>
      </c>
      <c r="AD32" s="18">
        <v>41</v>
      </c>
      <c r="AE32" s="18">
        <v>43</v>
      </c>
      <c r="AF32" s="18">
        <v>36</v>
      </c>
      <c r="AG32" s="18">
        <v>49</v>
      </c>
      <c r="AH32" s="18">
        <v>0</v>
      </c>
      <c r="AI32" s="18">
        <v>0</v>
      </c>
      <c r="AJ32" s="18">
        <v>0</v>
      </c>
      <c r="AK32" s="18">
        <v>0</v>
      </c>
      <c r="AL32" s="18">
        <v>0</v>
      </c>
      <c r="AM32" s="18">
        <v>0</v>
      </c>
      <c r="AN32" s="18">
        <v>0</v>
      </c>
      <c r="AO32" s="18">
        <v>0</v>
      </c>
      <c r="AP32" s="18">
        <v>0</v>
      </c>
      <c r="AQ32" s="18">
        <v>0</v>
      </c>
      <c r="AR32" s="18">
        <v>0</v>
      </c>
      <c r="AS32" s="18">
        <v>0</v>
      </c>
      <c r="AT32" s="19">
        <v>0</v>
      </c>
      <c r="AU32" s="19">
        <v>0</v>
      </c>
      <c r="AV32" s="19">
        <v>0</v>
      </c>
      <c r="AW32" s="19">
        <v>0</v>
      </c>
      <c r="AX32" s="19">
        <v>0</v>
      </c>
      <c r="AY32" s="19">
        <v>0</v>
      </c>
      <c r="AZ32" s="19">
        <v>0</v>
      </c>
      <c r="BA32" s="19">
        <v>0</v>
      </c>
    </row>
    <row r="33" spans="1:53" x14ac:dyDescent="0.15">
      <c r="A33" s="14" t="s">
        <v>30</v>
      </c>
      <c r="B33" s="18">
        <v>0</v>
      </c>
      <c r="C33" s="18">
        <v>0</v>
      </c>
      <c r="D33" s="18">
        <v>0</v>
      </c>
      <c r="E33" s="18">
        <v>0</v>
      </c>
      <c r="F33" s="18">
        <v>0</v>
      </c>
      <c r="G33" s="18">
        <v>0</v>
      </c>
      <c r="H33" s="18">
        <v>0</v>
      </c>
      <c r="I33" s="18">
        <v>0</v>
      </c>
      <c r="J33" s="18">
        <v>0</v>
      </c>
      <c r="K33" s="18">
        <v>0</v>
      </c>
      <c r="L33" s="18">
        <v>0</v>
      </c>
      <c r="M33" s="18">
        <v>0</v>
      </c>
      <c r="N33" s="18">
        <v>0</v>
      </c>
      <c r="O33" s="18">
        <v>0</v>
      </c>
      <c r="P33" s="18">
        <v>0</v>
      </c>
      <c r="Q33" s="18">
        <v>0</v>
      </c>
      <c r="R33" s="18">
        <v>0</v>
      </c>
      <c r="S33" s="18">
        <v>0</v>
      </c>
      <c r="T33" s="18">
        <v>50</v>
      </c>
      <c r="U33" s="18">
        <v>24</v>
      </c>
      <c r="V33" s="18">
        <v>33</v>
      </c>
      <c r="W33" s="18">
        <v>28</v>
      </c>
      <c r="X33" s="18">
        <v>1</v>
      </c>
      <c r="Y33" s="18">
        <v>2</v>
      </c>
      <c r="Z33" s="18">
        <v>562</v>
      </c>
      <c r="AA33" s="18">
        <v>820</v>
      </c>
      <c r="AB33" s="18">
        <v>970</v>
      </c>
      <c r="AC33" s="18">
        <v>1084</v>
      </c>
      <c r="AD33" s="18">
        <v>1408</v>
      </c>
      <c r="AE33" s="18">
        <v>1664</v>
      </c>
      <c r="AF33" s="18">
        <v>1779</v>
      </c>
      <c r="AG33" s="18">
        <v>2133</v>
      </c>
      <c r="AH33" s="18">
        <v>2535</v>
      </c>
      <c r="AI33" s="18">
        <v>3048</v>
      </c>
      <c r="AJ33" s="18">
        <v>3886</v>
      </c>
      <c r="AK33" s="18">
        <v>4353</v>
      </c>
      <c r="AL33" s="18">
        <v>3901</v>
      </c>
      <c r="AM33" s="18">
        <v>3026</v>
      </c>
      <c r="AN33" s="18">
        <v>4220</v>
      </c>
      <c r="AO33" s="18">
        <v>6867</v>
      </c>
      <c r="AP33" s="18">
        <v>6268</v>
      </c>
      <c r="AQ33" s="18">
        <v>9267</v>
      </c>
      <c r="AR33" s="18">
        <v>9620</v>
      </c>
      <c r="AS33" s="18">
        <v>11732</v>
      </c>
      <c r="AT33" s="19">
        <v>12653</v>
      </c>
      <c r="AU33" s="19">
        <v>16883</v>
      </c>
      <c r="AV33" s="19">
        <v>16746</v>
      </c>
      <c r="AW33" s="19">
        <v>16067</v>
      </c>
      <c r="AX33" s="19">
        <v>15098</v>
      </c>
      <c r="AY33" s="19">
        <v>15828</v>
      </c>
      <c r="AZ33" s="19">
        <v>15556</v>
      </c>
      <c r="BA33" s="19">
        <v>14298</v>
      </c>
    </row>
    <row r="34" spans="1:53" x14ac:dyDescent="0.15">
      <c r="A34" s="14" t="s">
        <v>3</v>
      </c>
      <c r="B34" s="18">
        <v>459</v>
      </c>
      <c r="C34" s="18">
        <v>1293</v>
      </c>
      <c r="D34" s="18">
        <v>2455</v>
      </c>
      <c r="E34" s="18">
        <v>3536</v>
      </c>
      <c r="F34" s="18">
        <v>4519</v>
      </c>
      <c r="G34" s="18">
        <v>5560</v>
      </c>
      <c r="H34" s="18">
        <v>7294</v>
      </c>
      <c r="I34" s="18">
        <v>9611</v>
      </c>
      <c r="J34" s="18">
        <v>15051</v>
      </c>
      <c r="K34" s="18">
        <v>19516</v>
      </c>
      <c r="L34" s="18">
        <v>25039</v>
      </c>
      <c r="M34" s="18">
        <v>34347</v>
      </c>
      <c r="N34" s="18">
        <v>41753</v>
      </c>
      <c r="O34" s="18">
        <v>51092</v>
      </c>
      <c r="P34" s="18">
        <v>59366</v>
      </c>
      <c r="Q34" s="18">
        <v>69119</v>
      </c>
      <c r="R34" s="18">
        <v>73708</v>
      </c>
      <c r="S34" s="18">
        <v>78072</v>
      </c>
      <c r="T34" s="18">
        <v>91036</v>
      </c>
      <c r="U34" s="18">
        <v>94924</v>
      </c>
      <c r="V34" s="18">
        <v>206464</v>
      </c>
      <c r="W34" s="18">
        <v>216149</v>
      </c>
      <c r="X34" s="18">
        <v>225640</v>
      </c>
      <c r="Y34" s="18">
        <v>256450</v>
      </c>
      <c r="Z34" s="18">
        <v>278403</v>
      </c>
      <c r="AA34" s="18">
        <v>294201</v>
      </c>
      <c r="AB34" s="18">
        <v>302456</v>
      </c>
      <c r="AC34" s="18">
        <v>323013</v>
      </c>
      <c r="AD34" s="18">
        <v>394525</v>
      </c>
      <c r="AE34" s="18">
        <v>424001</v>
      </c>
      <c r="AF34" s="18">
        <v>469778</v>
      </c>
      <c r="AG34" s="18">
        <v>503045</v>
      </c>
      <c r="AH34" s="18">
        <v>627142</v>
      </c>
      <c r="AI34" s="18">
        <v>620951</v>
      </c>
      <c r="AJ34" s="18">
        <v>735147</v>
      </c>
      <c r="AK34" s="18">
        <v>809703</v>
      </c>
      <c r="AL34" s="18">
        <v>800804</v>
      </c>
      <c r="AM34" s="18">
        <v>597601</v>
      </c>
      <c r="AN34" s="18">
        <v>738929</v>
      </c>
      <c r="AO34" s="18">
        <v>805724</v>
      </c>
      <c r="AP34" s="18">
        <v>901973</v>
      </c>
      <c r="AQ34" s="18">
        <v>1118917</v>
      </c>
      <c r="AR34" s="18">
        <v>1192203</v>
      </c>
      <c r="AS34" s="18">
        <v>1253444</v>
      </c>
      <c r="AT34" s="19">
        <v>1393154</v>
      </c>
      <c r="AU34" s="19">
        <v>1599703</v>
      </c>
      <c r="AV34" s="19">
        <v>1696082</v>
      </c>
      <c r="AW34" s="19">
        <v>1762423</v>
      </c>
      <c r="AX34" s="19">
        <v>1644097</v>
      </c>
      <c r="AY34" s="19">
        <v>1753246</v>
      </c>
      <c r="AZ34" s="19">
        <v>1920883</v>
      </c>
      <c r="BA34" s="19">
        <v>2025127</v>
      </c>
    </row>
    <row r="35" spans="1:53" x14ac:dyDescent="0.15">
      <c r="A35" s="14" t="s">
        <v>4</v>
      </c>
      <c r="B35" s="18">
        <v>217913</v>
      </c>
      <c r="C35" s="18">
        <v>252550</v>
      </c>
      <c r="D35" s="18">
        <v>282189</v>
      </c>
      <c r="E35" s="18">
        <v>270901</v>
      </c>
      <c r="F35" s="18">
        <v>261269</v>
      </c>
      <c r="G35" s="18">
        <v>264615</v>
      </c>
      <c r="H35" s="18">
        <v>358459</v>
      </c>
      <c r="I35" s="18">
        <v>334751</v>
      </c>
      <c r="J35" s="18">
        <v>446344</v>
      </c>
      <c r="K35" s="18">
        <v>439633</v>
      </c>
      <c r="L35" s="18">
        <v>586902</v>
      </c>
      <c r="M35" s="18">
        <v>510999</v>
      </c>
      <c r="N35" s="18">
        <v>459238</v>
      </c>
      <c r="O35" s="18">
        <v>551332</v>
      </c>
      <c r="P35" s="18">
        <v>528433</v>
      </c>
      <c r="Q35" s="18">
        <v>491880</v>
      </c>
      <c r="R35" s="18">
        <v>473209</v>
      </c>
      <c r="S35" s="18">
        <v>504542</v>
      </c>
      <c r="T35" s="18">
        <v>538519</v>
      </c>
      <c r="U35" s="18">
        <v>608484</v>
      </c>
      <c r="V35" s="18">
        <v>836629</v>
      </c>
      <c r="W35" s="18">
        <v>857168</v>
      </c>
      <c r="X35" s="18">
        <v>919750</v>
      </c>
      <c r="Y35" s="18">
        <v>905839</v>
      </c>
      <c r="Z35" s="18">
        <v>783039</v>
      </c>
      <c r="AA35" s="18">
        <v>856950</v>
      </c>
      <c r="AB35" s="18">
        <v>931601</v>
      </c>
      <c r="AC35" s="18">
        <v>916634</v>
      </c>
      <c r="AD35" s="18">
        <v>776336</v>
      </c>
      <c r="AE35" s="18">
        <v>775942</v>
      </c>
      <c r="AF35" s="18">
        <v>949941</v>
      </c>
      <c r="AG35" s="18">
        <v>956310</v>
      </c>
      <c r="AH35" s="18">
        <v>946616</v>
      </c>
      <c r="AI35" s="18">
        <v>1086445</v>
      </c>
      <c r="AJ35" s="18">
        <v>1169325</v>
      </c>
      <c r="AK35" s="18">
        <v>1139746</v>
      </c>
      <c r="AL35" s="18">
        <v>1045797</v>
      </c>
      <c r="AM35" s="18">
        <v>648935</v>
      </c>
      <c r="AN35" s="18">
        <v>1052908</v>
      </c>
      <c r="AO35" s="18">
        <v>989015</v>
      </c>
      <c r="AP35" s="18">
        <v>747150</v>
      </c>
      <c r="AQ35" s="18">
        <v>1006898</v>
      </c>
      <c r="AR35" s="18">
        <v>1113796</v>
      </c>
      <c r="AS35" s="18">
        <v>957708</v>
      </c>
      <c r="AT35" s="19">
        <v>917950</v>
      </c>
      <c r="AU35" s="19">
        <v>919767</v>
      </c>
      <c r="AV35" s="19">
        <v>975746</v>
      </c>
      <c r="AW35" s="19">
        <v>927177</v>
      </c>
      <c r="AX35" s="19">
        <v>827472</v>
      </c>
      <c r="AY35" s="19">
        <v>736436</v>
      </c>
      <c r="AZ35" s="19">
        <v>882062</v>
      </c>
      <c r="BA35" s="19">
        <v>916926</v>
      </c>
    </row>
    <row r="36" spans="1:53" x14ac:dyDescent="0.15">
      <c r="A36" s="14" t="s">
        <v>0</v>
      </c>
      <c r="B36" s="18">
        <v>12300</v>
      </c>
      <c r="C36" s="18">
        <v>21555</v>
      </c>
      <c r="D36" s="18">
        <v>22424</v>
      </c>
      <c r="E36" s="18">
        <v>27988</v>
      </c>
      <c r="F36" s="18">
        <v>35382</v>
      </c>
      <c r="G36" s="18">
        <v>41919</v>
      </c>
      <c r="H36" s="18">
        <v>34052</v>
      </c>
      <c r="I36" s="18">
        <v>37994</v>
      </c>
      <c r="J36" s="18">
        <v>47386</v>
      </c>
      <c r="K36" s="18">
        <v>123072</v>
      </c>
      <c r="L36" s="18">
        <v>130475</v>
      </c>
      <c r="M36" s="18">
        <v>265737</v>
      </c>
      <c r="N36" s="18">
        <v>169218</v>
      </c>
      <c r="O36" s="18">
        <v>183308</v>
      </c>
      <c r="P36" s="18">
        <v>154934</v>
      </c>
      <c r="Q36" s="18">
        <v>210540</v>
      </c>
      <c r="R36" s="18">
        <v>195615</v>
      </c>
      <c r="S36" s="18">
        <v>287973</v>
      </c>
      <c r="T36" s="18">
        <v>364501</v>
      </c>
      <c r="U36" s="18">
        <v>365821</v>
      </c>
      <c r="V36" s="18">
        <v>322607</v>
      </c>
      <c r="W36" s="18">
        <v>392318</v>
      </c>
      <c r="X36" s="18">
        <v>470922</v>
      </c>
      <c r="Y36" s="18">
        <v>550936</v>
      </c>
      <c r="Z36" s="18">
        <v>306640</v>
      </c>
      <c r="AA36" s="18">
        <v>321909</v>
      </c>
      <c r="AB36" s="18">
        <v>393587</v>
      </c>
      <c r="AC36" s="18">
        <v>357603</v>
      </c>
      <c r="AD36" s="18">
        <v>306337</v>
      </c>
      <c r="AE36" s="18">
        <v>357508</v>
      </c>
      <c r="AF36" s="18">
        <v>442007</v>
      </c>
      <c r="AG36" s="18">
        <v>500702</v>
      </c>
      <c r="AH36" s="18">
        <v>347140</v>
      </c>
      <c r="AI36" s="18">
        <v>490163</v>
      </c>
      <c r="AJ36" s="18">
        <v>506350</v>
      </c>
      <c r="AK36" s="18">
        <v>487437</v>
      </c>
      <c r="AL36" s="18">
        <v>477797</v>
      </c>
      <c r="AM36" s="18">
        <v>492495</v>
      </c>
      <c r="AN36" s="18">
        <v>592296</v>
      </c>
      <c r="AO36" s="18">
        <v>650739</v>
      </c>
      <c r="AP36" s="18">
        <v>479642</v>
      </c>
      <c r="AQ36" s="18">
        <v>622767</v>
      </c>
      <c r="AR36" s="18">
        <v>622949</v>
      </c>
      <c r="AS36" s="18">
        <v>585241</v>
      </c>
      <c r="AT36" s="19">
        <v>565021</v>
      </c>
      <c r="AU36" s="19">
        <v>533220</v>
      </c>
      <c r="AV36" s="19">
        <v>563916</v>
      </c>
      <c r="AW36" s="19">
        <v>542391</v>
      </c>
      <c r="AX36" s="19">
        <v>493424</v>
      </c>
      <c r="AY36" s="19">
        <v>468031</v>
      </c>
      <c r="AZ36" s="19">
        <v>497047</v>
      </c>
      <c r="BA36" s="19">
        <v>511698</v>
      </c>
    </row>
    <row r="37" spans="1:53" x14ac:dyDescent="0.15">
      <c r="A37" s="14" t="s">
        <v>5</v>
      </c>
      <c r="B37" s="18">
        <v>3070</v>
      </c>
      <c r="C37" s="18">
        <v>3368</v>
      </c>
      <c r="D37" s="18">
        <v>4362</v>
      </c>
      <c r="E37" s="18">
        <v>6220</v>
      </c>
      <c r="F37" s="18">
        <v>6701</v>
      </c>
      <c r="G37" s="18">
        <v>6804</v>
      </c>
      <c r="H37" s="18">
        <v>7938</v>
      </c>
      <c r="I37" s="18">
        <v>51216</v>
      </c>
      <c r="J37" s="18">
        <v>64445</v>
      </c>
      <c r="K37" s="18">
        <v>178293</v>
      </c>
      <c r="L37" s="18">
        <v>288998</v>
      </c>
      <c r="M37" s="18">
        <v>258193</v>
      </c>
      <c r="N37" s="18">
        <v>192407</v>
      </c>
      <c r="O37" s="18">
        <v>211004</v>
      </c>
      <c r="P37" s="18">
        <v>260522</v>
      </c>
      <c r="Q37" s="18">
        <v>181046</v>
      </c>
      <c r="R37" s="18">
        <v>204352</v>
      </c>
      <c r="S37" s="18">
        <v>240167</v>
      </c>
      <c r="T37" s="18">
        <v>298591</v>
      </c>
      <c r="U37" s="18">
        <v>295061</v>
      </c>
      <c r="V37" s="18">
        <v>274568</v>
      </c>
      <c r="W37" s="18">
        <v>670559</v>
      </c>
      <c r="X37" s="18">
        <v>577586</v>
      </c>
      <c r="Y37" s="18">
        <v>718504</v>
      </c>
      <c r="Z37" s="18">
        <v>610652</v>
      </c>
      <c r="AA37" s="18">
        <v>835625</v>
      </c>
      <c r="AB37" s="18">
        <v>844159</v>
      </c>
      <c r="AC37" s="18">
        <v>676294</v>
      </c>
      <c r="AD37" s="18">
        <v>822711</v>
      </c>
      <c r="AE37" s="18">
        <v>904125</v>
      </c>
      <c r="AF37" s="18">
        <v>684773</v>
      </c>
      <c r="AG37" s="18">
        <v>1073782</v>
      </c>
      <c r="AH37" s="18">
        <v>1195556</v>
      </c>
      <c r="AI37" s="18">
        <v>1245746</v>
      </c>
      <c r="AJ37" s="18">
        <v>1056305</v>
      </c>
      <c r="AK37" s="18">
        <v>1282920</v>
      </c>
      <c r="AL37" s="18">
        <v>1033279</v>
      </c>
      <c r="AM37" s="18">
        <v>1141074</v>
      </c>
      <c r="AN37" s="18">
        <v>1104970</v>
      </c>
      <c r="AO37" s="18">
        <v>1291977</v>
      </c>
      <c r="AP37" s="18">
        <v>1432647</v>
      </c>
      <c r="AQ37" s="18">
        <v>1503734</v>
      </c>
      <c r="AR37" s="18">
        <v>1724236</v>
      </c>
      <c r="AS37" s="18">
        <v>1895846</v>
      </c>
      <c r="AT37" s="19">
        <v>2222870</v>
      </c>
      <c r="AU37" s="19">
        <v>2447051</v>
      </c>
      <c r="AV37" s="19">
        <v>2389803</v>
      </c>
      <c r="AW37" s="19">
        <v>2557211</v>
      </c>
      <c r="AX37" s="19">
        <v>2504078</v>
      </c>
      <c r="AY37" s="19">
        <v>2847161</v>
      </c>
      <c r="AZ37" s="19">
        <v>3182501</v>
      </c>
      <c r="BA37" s="19">
        <v>3395112</v>
      </c>
    </row>
    <row r="38" spans="1:53" x14ac:dyDescent="0.15">
      <c r="A38" s="14" t="s">
        <v>27</v>
      </c>
      <c r="B38" s="18">
        <v>0</v>
      </c>
      <c r="C38" s="18">
        <v>0</v>
      </c>
      <c r="D38" s="18">
        <v>0</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3600</v>
      </c>
      <c r="AJ38" s="18">
        <v>4579</v>
      </c>
      <c r="AK38" s="18">
        <v>2924</v>
      </c>
      <c r="AL38" s="18">
        <v>2082</v>
      </c>
      <c r="AM38" s="18">
        <v>7042</v>
      </c>
      <c r="AN38" s="18">
        <v>14000</v>
      </c>
      <c r="AO38" s="18">
        <v>4613</v>
      </c>
      <c r="AP38" s="18">
        <v>7331</v>
      </c>
      <c r="AQ38" s="18">
        <v>15656</v>
      </c>
      <c r="AR38" s="18">
        <v>10428</v>
      </c>
      <c r="AS38" s="18">
        <v>19089</v>
      </c>
      <c r="AT38" s="19">
        <v>8458</v>
      </c>
      <c r="AU38" s="19">
        <v>27321</v>
      </c>
      <c r="AV38" s="19">
        <v>24234</v>
      </c>
      <c r="AW38" s="19">
        <v>9549</v>
      </c>
      <c r="AX38" s="19">
        <v>24919</v>
      </c>
      <c r="AY38" s="19">
        <v>37258</v>
      </c>
      <c r="AZ38" s="19">
        <v>22647</v>
      </c>
      <c r="BA38" s="19">
        <v>37508</v>
      </c>
    </row>
    <row r="39" spans="1:53" x14ac:dyDescent="0.15">
      <c r="A39" s="14" t="s">
        <v>26</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1082</v>
      </c>
      <c r="AH39" s="18">
        <v>679</v>
      </c>
      <c r="AI39" s="18">
        <v>4236</v>
      </c>
      <c r="AJ39" s="18">
        <v>1161</v>
      </c>
      <c r="AK39" s="18">
        <v>1942</v>
      </c>
      <c r="AL39" s="18">
        <v>2368</v>
      </c>
      <c r="AM39" s="18">
        <v>2338</v>
      </c>
      <c r="AN39" s="18">
        <v>6472</v>
      </c>
      <c r="AO39" s="18">
        <v>4743</v>
      </c>
      <c r="AP39" s="18">
        <v>11377</v>
      </c>
      <c r="AQ39" s="18">
        <v>15331</v>
      </c>
      <c r="AR39" s="18">
        <v>10413</v>
      </c>
      <c r="AS39" s="18">
        <v>12304</v>
      </c>
      <c r="AT39" s="19">
        <v>18282</v>
      </c>
      <c r="AU39" s="19">
        <v>28225</v>
      </c>
      <c r="AV39" s="19">
        <v>11198</v>
      </c>
      <c r="AW39" s="19">
        <v>13683</v>
      </c>
      <c r="AX39" s="19">
        <v>20275</v>
      </c>
      <c r="AY39" s="19">
        <v>27898</v>
      </c>
      <c r="AZ39" s="19">
        <v>41231</v>
      </c>
      <c r="BA39" s="19">
        <v>24252</v>
      </c>
    </row>
    <row r="40" spans="1:53" x14ac:dyDescent="0.15">
      <c r="A40" s="14" t="s">
        <v>25</v>
      </c>
      <c r="B40" s="18">
        <v>0</v>
      </c>
      <c r="C40" s="18">
        <v>0</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18">
        <v>0</v>
      </c>
      <c r="AG40" s="18">
        <v>0</v>
      </c>
      <c r="AH40" s="18">
        <v>64</v>
      </c>
      <c r="AI40" s="18">
        <v>623</v>
      </c>
      <c r="AJ40" s="18">
        <v>1475</v>
      </c>
      <c r="AK40" s="18">
        <v>1532</v>
      </c>
      <c r="AL40" s="18">
        <v>3328</v>
      </c>
      <c r="AM40" s="18">
        <v>5832</v>
      </c>
      <c r="AN40" s="18">
        <v>5892</v>
      </c>
      <c r="AO40" s="18">
        <v>6160</v>
      </c>
      <c r="AP40" s="18">
        <v>9633</v>
      </c>
      <c r="AQ40" s="18">
        <v>8451</v>
      </c>
      <c r="AR40" s="18">
        <v>10269</v>
      </c>
      <c r="AS40" s="18">
        <v>11095</v>
      </c>
      <c r="AT40" s="19">
        <v>10004</v>
      </c>
      <c r="AU40" s="19">
        <v>9632</v>
      </c>
      <c r="AV40" s="19">
        <v>8976</v>
      </c>
      <c r="AW40" s="19">
        <v>9585</v>
      </c>
      <c r="AX40" s="19">
        <v>7599</v>
      </c>
      <c r="AY40" s="19">
        <v>6241</v>
      </c>
      <c r="AZ40" s="19">
        <v>8067</v>
      </c>
      <c r="BA40" s="19">
        <v>7101</v>
      </c>
    </row>
    <row r="42" spans="1:53" x14ac:dyDescent="0.15">
      <c r="A42" s="17" t="s">
        <v>29</v>
      </c>
      <c r="B42" s="14">
        <v>2011</v>
      </c>
      <c r="C42" s="14">
        <v>2012</v>
      </c>
      <c r="D42" s="14">
        <v>2013</v>
      </c>
      <c r="E42" s="14">
        <v>2014</v>
      </c>
      <c r="F42" s="14">
        <v>2015</v>
      </c>
      <c r="G42" s="14">
        <v>2016</v>
      </c>
      <c r="H42" s="14">
        <v>2017</v>
      </c>
      <c r="I42" s="14">
        <v>2018</v>
      </c>
      <c r="J42" s="14">
        <v>2019</v>
      </c>
      <c r="K42" s="14">
        <v>2020</v>
      </c>
      <c r="L42" s="14">
        <v>2021</v>
      </c>
      <c r="M42" s="14">
        <v>2022</v>
      </c>
      <c r="N42" s="14">
        <v>2023</v>
      </c>
      <c r="P42" s="17" t="s">
        <v>28</v>
      </c>
    </row>
    <row r="43" spans="1:53" x14ac:dyDescent="0.15">
      <c r="A43" s="14" t="str">
        <f t="shared" ref="A43:A51" si="14">A29</f>
        <v>Bio-CNG</v>
      </c>
      <c r="B43" s="18">
        <f t="shared" ref="B43:B54" si="15">SUM(B29:E29)</f>
        <v>0</v>
      </c>
      <c r="C43" s="18">
        <f t="shared" ref="C43:C54" si="16">SUM(F29:I29)</f>
        <v>0</v>
      </c>
      <c r="D43" s="18">
        <f t="shared" ref="D43:D54" si="17">SUM(J29:M29)</f>
        <v>56759</v>
      </c>
      <c r="E43" s="18">
        <f t="shared" ref="E43:E54" si="18">SUM(N29:Q29)</f>
        <v>145349</v>
      </c>
      <c r="F43" s="18">
        <f t="shared" ref="F43:F54" si="19">SUM(R29:U29)</f>
        <v>355730</v>
      </c>
      <c r="G43" s="18">
        <f t="shared" ref="G43:G54" si="20">SUM(V29:Y29)</f>
        <v>468400</v>
      </c>
      <c r="H43" s="18">
        <f t="shared" ref="H43:H54" si="21">SUM(Z29:AC29)</f>
        <v>573945</v>
      </c>
      <c r="I43" s="18">
        <f t="shared" ref="I43:I54" si="22">SUM(AD29:AG29)</f>
        <v>679330</v>
      </c>
      <c r="J43" s="18">
        <f t="shared" ref="J43:J54" si="23">SUM(AH29:AK29)</f>
        <v>873786</v>
      </c>
      <c r="K43" s="18">
        <f t="shared" ref="K43:K54" si="24">SUM(AL29:AO29)</f>
        <v>1595328</v>
      </c>
      <c r="L43" s="18">
        <f t="shared" ref="L43:L54" si="25">SUM(AP29:AS29)</f>
        <v>2738490</v>
      </c>
      <c r="M43" s="19">
        <f t="shared" ref="M43:M54" si="26">SUM(AT29:AW29)</f>
        <v>4291699</v>
      </c>
      <c r="N43" s="15">
        <f t="shared" ref="N43:N54" si="27">SUM(AX29:BA29)</f>
        <v>5266717</v>
      </c>
    </row>
    <row r="44" spans="1:53" x14ac:dyDescent="0.15">
      <c r="A44" s="14" t="str">
        <f t="shared" si="14"/>
        <v>Bio-LNG</v>
      </c>
      <c r="B44" s="18">
        <f t="shared" si="15"/>
        <v>14715</v>
      </c>
      <c r="C44" s="18">
        <f t="shared" si="16"/>
        <v>14845</v>
      </c>
      <c r="D44" s="18">
        <f t="shared" si="17"/>
        <v>41359</v>
      </c>
      <c r="E44" s="18">
        <f t="shared" si="18"/>
        <v>94209</v>
      </c>
      <c r="F44" s="18">
        <f t="shared" si="19"/>
        <v>220222</v>
      </c>
      <c r="G44" s="18">
        <f t="shared" si="20"/>
        <v>214255</v>
      </c>
      <c r="H44" s="18">
        <f t="shared" si="21"/>
        <v>107040</v>
      </c>
      <c r="I44" s="18">
        <f t="shared" si="22"/>
        <v>71958</v>
      </c>
      <c r="J44" s="18">
        <f t="shared" si="23"/>
        <v>63006</v>
      </c>
      <c r="K44" s="18">
        <f t="shared" si="24"/>
        <v>69379</v>
      </c>
      <c r="L44" s="18">
        <f t="shared" si="25"/>
        <v>48594</v>
      </c>
      <c r="M44" s="19">
        <f t="shared" si="26"/>
        <v>53380</v>
      </c>
      <c r="N44" s="15">
        <f t="shared" si="27"/>
        <v>58805</v>
      </c>
    </row>
    <row r="45" spans="1:53" x14ac:dyDescent="0.15">
      <c r="A45" s="14" t="str">
        <f t="shared" si="14"/>
        <v>Fossil CNG</v>
      </c>
      <c r="B45" s="18">
        <f t="shared" si="15"/>
        <v>132978</v>
      </c>
      <c r="C45" s="18">
        <f t="shared" si="16"/>
        <v>143896</v>
      </c>
      <c r="D45" s="18">
        <f t="shared" si="17"/>
        <v>171414</v>
      </c>
      <c r="E45" s="18">
        <f t="shared" si="18"/>
        <v>210374</v>
      </c>
      <c r="F45" s="18">
        <f t="shared" si="19"/>
        <v>183341</v>
      </c>
      <c r="G45" s="18">
        <f t="shared" si="20"/>
        <v>162682</v>
      </c>
      <c r="H45" s="18">
        <f t="shared" si="21"/>
        <v>58321</v>
      </c>
      <c r="I45" s="18">
        <f t="shared" si="22"/>
        <v>58606</v>
      </c>
      <c r="J45" s="18">
        <f t="shared" si="23"/>
        <v>30851</v>
      </c>
      <c r="K45" s="18">
        <f t="shared" si="24"/>
        <v>8193</v>
      </c>
      <c r="L45" s="18">
        <f t="shared" si="25"/>
        <v>2447</v>
      </c>
      <c r="M45" s="19">
        <f t="shared" si="26"/>
        <v>2542</v>
      </c>
      <c r="N45" s="15">
        <f t="shared" si="27"/>
        <v>1636</v>
      </c>
    </row>
    <row r="46" spans="1:53" x14ac:dyDescent="0.15">
      <c r="A46" s="14" t="str">
        <f t="shared" si="14"/>
        <v>Fossil LNG</v>
      </c>
      <c r="B46" s="18">
        <f t="shared" si="15"/>
        <v>31412</v>
      </c>
      <c r="C46" s="18">
        <f t="shared" si="16"/>
        <v>39274</v>
      </c>
      <c r="D46" s="18">
        <f t="shared" si="17"/>
        <v>50441</v>
      </c>
      <c r="E46" s="18">
        <f t="shared" si="18"/>
        <v>36642</v>
      </c>
      <c r="F46" s="18">
        <f t="shared" si="19"/>
        <v>22250</v>
      </c>
      <c r="G46" s="18">
        <f t="shared" si="20"/>
        <v>7509</v>
      </c>
      <c r="H46" s="18">
        <f t="shared" si="21"/>
        <v>173</v>
      </c>
      <c r="I46" s="18">
        <f t="shared" si="22"/>
        <v>169</v>
      </c>
      <c r="J46" s="18">
        <f t="shared" si="23"/>
        <v>0</v>
      </c>
      <c r="K46" s="18">
        <f t="shared" si="24"/>
        <v>0</v>
      </c>
      <c r="L46" s="18">
        <f t="shared" si="25"/>
        <v>0</v>
      </c>
      <c r="M46" s="19">
        <f t="shared" si="26"/>
        <v>0</v>
      </c>
      <c r="N46" s="15">
        <f t="shared" si="27"/>
        <v>0</v>
      </c>
    </row>
    <row r="47" spans="1:53" x14ac:dyDescent="0.15">
      <c r="A47" s="14" t="str">
        <f t="shared" si="14"/>
        <v>Hydrogen</v>
      </c>
      <c r="B47" s="18">
        <f t="shared" si="15"/>
        <v>0</v>
      </c>
      <c r="C47" s="18">
        <f t="shared" si="16"/>
        <v>0</v>
      </c>
      <c r="D47" s="18">
        <f t="shared" si="17"/>
        <v>0</v>
      </c>
      <c r="E47" s="18">
        <f t="shared" si="18"/>
        <v>0</v>
      </c>
      <c r="F47" s="18">
        <f t="shared" si="19"/>
        <v>74</v>
      </c>
      <c r="G47" s="18">
        <f t="shared" si="20"/>
        <v>64</v>
      </c>
      <c r="H47" s="18">
        <f t="shared" si="21"/>
        <v>3436</v>
      </c>
      <c r="I47" s="18">
        <f t="shared" si="22"/>
        <v>6984</v>
      </c>
      <c r="J47" s="18">
        <f t="shared" si="23"/>
        <v>13822</v>
      </c>
      <c r="K47" s="18">
        <f t="shared" si="24"/>
        <v>18014</v>
      </c>
      <c r="L47" s="18">
        <f t="shared" si="25"/>
        <v>36887</v>
      </c>
      <c r="M47" s="19">
        <f t="shared" si="26"/>
        <v>62349</v>
      </c>
      <c r="N47" s="15">
        <f t="shared" si="27"/>
        <v>60780</v>
      </c>
    </row>
    <row r="48" spans="1:53" x14ac:dyDescent="0.15">
      <c r="A48" s="14" t="str">
        <f t="shared" si="14"/>
        <v>Electricity</v>
      </c>
      <c r="B48" s="18">
        <f t="shared" si="15"/>
        <v>7743</v>
      </c>
      <c r="C48" s="18">
        <f t="shared" si="16"/>
        <v>26984</v>
      </c>
      <c r="D48" s="18">
        <f t="shared" si="17"/>
        <v>93953</v>
      </c>
      <c r="E48" s="18">
        <f t="shared" si="18"/>
        <v>221330</v>
      </c>
      <c r="F48" s="18">
        <f t="shared" si="19"/>
        <v>337740</v>
      </c>
      <c r="G48" s="18">
        <f t="shared" si="20"/>
        <v>904703</v>
      </c>
      <c r="H48" s="18">
        <f t="shared" si="21"/>
        <v>1198073</v>
      </c>
      <c r="I48" s="18">
        <f t="shared" si="22"/>
        <v>1791349</v>
      </c>
      <c r="J48" s="18">
        <f t="shared" si="23"/>
        <v>2792943</v>
      </c>
      <c r="K48" s="18">
        <f t="shared" si="24"/>
        <v>2943058</v>
      </c>
      <c r="L48" s="18">
        <f t="shared" si="25"/>
        <v>4466537</v>
      </c>
      <c r="M48" s="19">
        <f t="shared" si="26"/>
        <v>6451362</v>
      </c>
      <c r="N48" s="15">
        <f t="shared" si="27"/>
        <v>7343353</v>
      </c>
    </row>
    <row r="49" spans="1:25" x14ac:dyDescent="0.15">
      <c r="A49" s="14" t="str">
        <f t="shared" si="14"/>
        <v>Ethanol</v>
      </c>
      <c r="B49" s="18">
        <f t="shared" si="15"/>
        <v>1023553</v>
      </c>
      <c r="C49" s="18">
        <f t="shared" si="16"/>
        <v>1219094</v>
      </c>
      <c r="D49" s="18">
        <f t="shared" si="17"/>
        <v>1983878</v>
      </c>
      <c r="E49" s="18">
        <f t="shared" si="18"/>
        <v>2030883</v>
      </c>
      <c r="F49" s="18">
        <f t="shared" si="19"/>
        <v>2124754</v>
      </c>
      <c r="G49" s="18">
        <f t="shared" si="20"/>
        <v>3519386</v>
      </c>
      <c r="H49" s="18">
        <f t="shared" si="21"/>
        <v>3488224</v>
      </c>
      <c r="I49" s="18">
        <f t="shared" si="22"/>
        <v>3458529</v>
      </c>
      <c r="J49" s="18">
        <f t="shared" si="23"/>
        <v>4342132</v>
      </c>
      <c r="K49" s="18">
        <f t="shared" si="24"/>
        <v>3736655</v>
      </c>
      <c r="L49" s="18">
        <f t="shared" si="25"/>
        <v>3825552</v>
      </c>
      <c r="M49" s="19">
        <f t="shared" si="26"/>
        <v>3740640</v>
      </c>
      <c r="N49" s="15">
        <f t="shared" si="27"/>
        <v>3362896</v>
      </c>
    </row>
    <row r="50" spans="1:25" x14ac:dyDescent="0.15">
      <c r="A50" s="14" t="str">
        <f t="shared" si="14"/>
        <v>Biodiesel</v>
      </c>
      <c r="B50" s="18">
        <f t="shared" si="15"/>
        <v>84267</v>
      </c>
      <c r="C50" s="18">
        <f t="shared" si="16"/>
        <v>149347</v>
      </c>
      <c r="D50" s="18">
        <f t="shared" si="17"/>
        <v>566670</v>
      </c>
      <c r="E50" s="18">
        <f t="shared" si="18"/>
        <v>718000</v>
      </c>
      <c r="F50" s="18">
        <f t="shared" si="19"/>
        <v>1213910</v>
      </c>
      <c r="G50" s="18">
        <f t="shared" si="20"/>
        <v>1736783</v>
      </c>
      <c r="H50" s="18">
        <f t="shared" si="21"/>
        <v>1379739</v>
      </c>
      <c r="I50" s="18">
        <f t="shared" si="22"/>
        <v>1606554</v>
      </c>
      <c r="J50" s="18">
        <f t="shared" si="23"/>
        <v>1831090</v>
      </c>
      <c r="K50" s="18">
        <f t="shared" si="24"/>
        <v>2213327</v>
      </c>
      <c r="L50" s="18">
        <f t="shared" si="25"/>
        <v>2310599</v>
      </c>
      <c r="M50" s="19">
        <f t="shared" si="26"/>
        <v>2204548</v>
      </c>
      <c r="N50" s="15">
        <f t="shared" si="27"/>
        <v>1970200</v>
      </c>
    </row>
    <row r="51" spans="1:25" x14ac:dyDescent="0.15">
      <c r="A51" s="14" t="str">
        <f t="shared" si="14"/>
        <v>Renewable Diesel</v>
      </c>
      <c r="B51" s="18">
        <f t="shared" si="15"/>
        <v>17020</v>
      </c>
      <c r="C51" s="18">
        <f t="shared" si="16"/>
        <v>72659</v>
      </c>
      <c r="D51" s="18">
        <f t="shared" si="17"/>
        <v>789929</v>
      </c>
      <c r="E51" s="18">
        <f t="shared" si="18"/>
        <v>844979</v>
      </c>
      <c r="F51" s="18">
        <f t="shared" si="19"/>
        <v>1038171</v>
      </c>
      <c r="G51" s="18">
        <f t="shared" si="20"/>
        <v>2241217</v>
      </c>
      <c r="H51" s="18">
        <f t="shared" si="21"/>
        <v>2966730</v>
      </c>
      <c r="I51" s="18">
        <f t="shared" si="22"/>
        <v>3485391</v>
      </c>
      <c r="J51" s="18">
        <f t="shared" si="23"/>
        <v>4780527</v>
      </c>
      <c r="K51" s="18">
        <f t="shared" si="24"/>
        <v>4571300</v>
      </c>
      <c r="L51" s="18">
        <f t="shared" si="25"/>
        <v>6556463</v>
      </c>
      <c r="M51" s="19">
        <f t="shared" si="26"/>
        <v>9616935</v>
      </c>
      <c r="N51" s="15">
        <f t="shared" si="27"/>
        <v>11928852</v>
      </c>
    </row>
    <row r="52" spans="1:25" x14ac:dyDescent="0.15">
      <c r="A52" s="14" t="s">
        <v>27</v>
      </c>
      <c r="B52" s="18">
        <f t="shared" si="15"/>
        <v>0</v>
      </c>
      <c r="C52" s="18">
        <f t="shared" si="16"/>
        <v>0</v>
      </c>
      <c r="D52" s="18">
        <f t="shared" si="17"/>
        <v>0</v>
      </c>
      <c r="E52" s="18">
        <f t="shared" si="18"/>
        <v>0</v>
      </c>
      <c r="F52" s="18">
        <f t="shared" si="19"/>
        <v>0</v>
      </c>
      <c r="G52" s="18">
        <f t="shared" si="20"/>
        <v>0</v>
      </c>
      <c r="H52" s="18">
        <f t="shared" si="21"/>
        <v>0</v>
      </c>
      <c r="I52" s="18">
        <f t="shared" si="22"/>
        <v>0</v>
      </c>
      <c r="J52" s="18">
        <f t="shared" si="23"/>
        <v>11103</v>
      </c>
      <c r="K52" s="18">
        <f t="shared" si="24"/>
        <v>27737</v>
      </c>
      <c r="L52" s="18">
        <f t="shared" si="25"/>
        <v>52504</v>
      </c>
      <c r="M52" s="19">
        <f t="shared" si="26"/>
        <v>69562</v>
      </c>
      <c r="N52" s="15">
        <f t="shared" si="27"/>
        <v>122332</v>
      </c>
    </row>
    <row r="53" spans="1:25" x14ac:dyDescent="0.15">
      <c r="A53" s="14" t="s">
        <v>26</v>
      </c>
      <c r="B53" s="18">
        <f t="shared" si="15"/>
        <v>0</v>
      </c>
      <c r="C53" s="18">
        <f t="shared" si="16"/>
        <v>0</v>
      </c>
      <c r="D53" s="18">
        <f t="shared" si="17"/>
        <v>0</v>
      </c>
      <c r="E53" s="18">
        <f t="shared" si="18"/>
        <v>0</v>
      </c>
      <c r="F53" s="18">
        <f t="shared" si="19"/>
        <v>0</v>
      </c>
      <c r="G53" s="18">
        <f t="shared" si="20"/>
        <v>0</v>
      </c>
      <c r="H53" s="18">
        <f t="shared" si="21"/>
        <v>0</v>
      </c>
      <c r="I53" s="18">
        <f t="shared" si="22"/>
        <v>1082</v>
      </c>
      <c r="J53" s="18">
        <f t="shared" si="23"/>
        <v>8018</v>
      </c>
      <c r="K53" s="18">
        <f t="shared" si="24"/>
        <v>15921</v>
      </c>
      <c r="L53" s="18">
        <f t="shared" si="25"/>
        <v>49425</v>
      </c>
      <c r="M53" s="19">
        <f t="shared" si="26"/>
        <v>71388</v>
      </c>
      <c r="N53" s="15">
        <f t="shared" si="27"/>
        <v>113656</v>
      </c>
      <c r="P53" s="17"/>
    </row>
    <row r="54" spans="1:25" x14ac:dyDescent="0.15">
      <c r="A54" s="14" t="s">
        <v>25</v>
      </c>
      <c r="B54" s="18">
        <f t="shared" si="15"/>
        <v>0</v>
      </c>
      <c r="C54" s="18">
        <f t="shared" si="16"/>
        <v>0</v>
      </c>
      <c r="D54" s="18">
        <f t="shared" si="17"/>
        <v>0</v>
      </c>
      <c r="E54" s="18">
        <f t="shared" si="18"/>
        <v>0</v>
      </c>
      <c r="F54" s="18">
        <f t="shared" si="19"/>
        <v>0</v>
      </c>
      <c r="G54" s="18">
        <f t="shared" si="20"/>
        <v>0</v>
      </c>
      <c r="H54" s="18">
        <f t="shared" si="21"/>
        <v>0</v>
      </c>
      <c r="I54" s="18">
        <f t="shared" si="22"/>
        <v>0</v>
      </c>
      <c r="J54" s="18">
        <f t="shared" si="23"/>
        <v>3694</v>
      </c>
      <c r="K54" s="18">
        <f t="shared" si="24"/>
        <v>21212</v>
      </c>
      <c r="L54" s="18">
        <f t="shared" si="25"/>
        <v>39448</v>
      </c>
      <c r="M54" s="19">
        <f t="shared" si="26"/>
        <v>38197</v>
      </c>
      <c r="N54" s="15">
        <f t="shared" si="27"/>
        <v>29008</v>
      </c>
    </row>
    <row r="56" spans="1:25" x14ac:dyDescent="0.15">
      <c r="A56" s="17" t="s">
        <v>24</v>
      </c>
      <c r="B56" s="17">
        <v>2011</v>
      </c>
      <c r="C56" s="17">
        <v>2012</v>
      </c>
      <c r="D56" s="17">
        <v>2013</v>
      </c>
      <c r="E56" s="17">
        <v>2014</v>
      </c>
      <c r="F56" s="17">
        <v>2015</v>
      </c>
      <c r="G56" s="17">
        <v>2016</v>
      </c>
      <c r="H56" s="17">
        <v>2017</v>
      </c>
      <c r="I56" s="17">
        <v>2018</v>
      </c>
      <c r="J56" s="17">
        <v>2019</v>
      </c>
      <c r="K56" s="17">
        <v>2020</v>
      </c>
      <c r="L56" s="17">
        <v>2021</v>
      </c>
      <c r="M56" s="17">
        <v>2022</v>
      </c>
      <c r="N56" s="17">
        <v>2023</v>
      </c>
    </row>
    <row r="57" spans="1:25" x14ac:dyDescent="0.15">
      <c r="A57" s="14" t="s">
        <v>0</v>
      </c>
      <c r="B57" s="18">
        <f>SUM('CARB Fig 2'!C19:F19)/1000000</f>
        <v>13.652477587498922</v>
      </c>
      <c r="C57" s="18">
        <f>SUM('CARB Fig 2'!G19:J19)/1000000</f>
        <v>21.752274392212726</v>
      </c>
      <c r="D57" s="18">
        <f>SUM('CARB Fig 2'!K19:N19)/1000000</f>
        <v>65.227742387723396</v>
      </c>
      <c r="E57" s="18">
        <f>SUM('CARB Fig 2'!O19:R19)/1000000</f>
        <v>72.7380112965553</v>
      </c>
      <c r="F57" s="18">
        <f>SUM('CARB Fig 2'!S19:V19)/1000000</f>
        <v>137.69484042605544</v>
      </c>
      <c r="G57" s="18">
        <f>SUM('CARB Fig 2'!W19:Z19)/1000000</f>
        <v>177.87427224889925</v>
      </c>
      <c r="H57" s="18">
        <f>SUM('CARB Fig 2'!AA19:AD19)/1000000</f>
        <v>184.86281290088925</v>
      </c>
      <c r="I57" s="18">
        <f>SUM('CARB Fig 2'!AE19:AH19)/1000000</f>
        <v>200.82479688603991</v>
      </c>
      <c r="J57" s="18">
        <f>SUM('CARB Fig 2'!AI19:AL19)/1000000</f>
        <v>230.37974117119921</v>
      </c>
      <c r="K57" s="18">
        <f>SUM('CARB Fig 2'!AM19:AP19)/1000000</f>
        <v>290.13778418553056</v>
      </c>
      <c r="L57" s="18">
        <f>SUM('CARB Fig 2'!AQ19:AT19)/1000000</f>
        <v>315.86584648536655</v>
      </c>
      <c r="M57" s="18">
        <f>SUM('CARB Fig 2'!AU19:AX19)/1000000</f>
        <v>306.65583236087372</v>
      </c>
      <c r="N57" s="18">
        <f>SUM('CARB Fig 2'!AY19:BB19)/1000000</f>
        <v>292.79697765069494</v>
      </c>
      <c r="O57" s="18"/>
      <c r="P57" s="18"/>
      <c r="Q57" s="18"/>
      <c r="R57" s="18"/>
      <c r="S57" s="18"/>
      <c r="T57" s="18"/>
      <c r="U57" s="18"/>
      <c r="V57" s="18"/>
      <c r="W57" s="18"/>
      <c r="X57" s="18"/>
      <c r="Y57" s="18"/>
    </row>
    <row r="58" spans="1:25" x14ac:dyDescent="0.15">
      <c r="A58" s="14" t="s">
        <v>1</v>
      </c>
      <c r="B58" s="18">
        <f>SUM('CARB Fig 2'!C20:F20)/1000000</f>
        <v>1.8287560113096777</v>
      </c>
      <c r="C58" s="18">
        <f>SUM('CARB Fig 2'!G20:J20)/1000000</f>
        <v>1.8504746054562722</v>
      </c>
      <c r="D58" s="18">
        <f>SUM('CARB Fig 2'!K20:N20)/1000000</f>
        <v>11.883924109902443</v>
      </c>
      <c r="E58" s="18">
        <f>SUM('CARB Fig 2'!O20:R20)/1000000</f>
        <v>33.367026841837173</v>
      </c>
      <c r="F58" s="18">
        <f>SUM('CARB Fig 2'!S20:V20)/1000000</f>
        <v>77.098967152464823</v>
      </c>
      <c r="G58" s="18">
        <f>SUM('CARB Fig 2'!W20:Z20)/1000000</f>
        <v>103.61048747820081</v>
      </c>
      <c r="H58" s="18">
        <f>SUM('CARB Fig 2'!AA20:AD20)/1000000</f>
        <v>123.96765849305017</v>
      </c>
      <c r="I58" s="18">
        <f>SUM('CARB Fig 2'!AE20:AH20)/1000000</f>
        <v>139.17853502218767</v>
      </c>
      <c r="J58" s="18">
        <f>SUM('CARB Fig 2'!AI20:AL20)/1000000</f>
        <v>161.69648557877926</v>
      </c>
      <c r="K58" s="18">
        <f>SUM('CARB Fig 2'!AM20:AP20)/1000000</f>
        <v>175.98392830294398</v>
      </c>
      <c r="L58" s="18">
        <f>SUM('CARB Fig 2'!AQ20:AT20)/1000000</f>
        <v>202.64662202469137</v>
      </c>
      <c r="M58" s="18">
        <f>SUM('CARB Fig 2'!AU20:AX20)/1000000</f>
        <v>221.41947221289823</v>
      </c>
      <c r="N58" s="18">
        <f>SUM('CARB Fig 2'!AY20:BB20)/1000000</f>
        <v>235.78701763524134</v>
      </c>
      <c r="O58" s="18"/>
      <c r="P58" s="18"/>
      <c r="Q58" s="18"/>
      <c r="R58" s="18"/>
      <c r="S58" s="18"/>
      <c r="T58" s="18"/>
      <c r="U58" s="18"/>
      <c r="V58" s="18"/>
      <c r="W58" s="18"/>
      <c r="X58" s="18"/>
      <c r="Y58" s="18"/>
    </row>
    <row r="59" spans="1:25" x14ac:dyDescent="0.15">
      <c r="A59" s="14" t="s">
        <v>2</v>
      </c>
      <c r="B59" s="18">
        <f>SUM('CARB Fig 2'!C21:F21)/1000000</f>
        <v>85.217063730208068</v>
      </c>
      <c r="C59" s="18">
        <f>SUM('CARB Fig 2'!G21:J21)/1000000</f>
        <v>98.171972953552626</v>
      </c>
      <c r="D59" s="18">
        <f>SUM('CARB Fig 2'!K21:N21)/1000000</f>
        <v>103.45937561124063</v>
      </c>
      <c r="E59" s="18">
        <f>SUM('CARB Fig 2'!O21:R21)/1000000</f>
        <v>112.37210595407063</v>
      </c>
      <c r="F59" s="18">
        <f>SUM('CARB Fig 2'!S21:V21)/1000000</f>
        <v>83.468989718898385</v>
      </c>
      <c r="G59" s="18">
        <f>SUM('CARB Fig 2'!W21:Z21)/1000000</f>
        <v>65.285556496158165</v>
      </c>
      <c r="H59" s="18">
        <f>SUM('CARB Fig 2'!AA21:AD21)/1000000</f>
        <v>59.257889697056029</v>
      </c>
      <c r="I59" s="18">
        <f>SUM('CARB Fig 2'!AE21:AH21)/1000000</f>
        <v>55.915202093671766</v>
      </c>
      <c r="J59" s="18">
        <f>SUM('CARB Fig 2'!AI21:AL21)/1000000</f>
        <v>47.213652224725898</v>
      </c>
      <c r="K59" s="18">
        <f>SUM('CARB Fig 2'!AM21:AP21)/1000000</f>
        <v>14.400493648795649</v>
      </c>
      <c r="L59" s="18">
        <f>SUM('CARB Fig 2'!AQ21:AT21)/1000000</f>
        <v>4.635048438401105</v>
      </c>
      <c r="M59" s="18">
        <f>SUM('CARB Fig 2'!AU21:AX21)/1000000</f>
        <v>8.2975083254769917</v>
      </c>
      <c r="N59" s="18">
        <f>SUM('CARB Fig 2'!AY21:BB21)/1000000</f>
        <v>7.887650545281879</v>
      </c>
      <c r="O59" s="18"/>
      <c r="P59" s="18"/>
      <c r="Q59" s="18"/>
      <c r="R59" s="18"/>
      <c r="S59" s="18"/>
      <c r="T59" s="18"/>
      <c r="U59" s="18"/>
      <c r="V59" s="18"/>
      <c r="W59" s="18"/>
      <c r="X59" s="18"/>
      <c r="Y59" s="18"/>
    </row>
    <row r="60" spans="1:25" x14ac:dyDescent="0.15">
      <c r="A60" s="14" t="s">
        <v>3</v>
      </c>
      <c r="B60" s="18">
        <f>SUM('CARB Fig 2'!C22:F22)/1000000</f>
        <v>0.374697</v>
      </c>
      <c r="C60" s="18">
        <f>SUM('CARB Fig 2'!G22:J22)/1000000</f>
        <v>1.3154699999999999</v>
      </c>
      <c r="D60" s="18">
        <f>SUM('CARB Fig 2'!K22:N22)/1000000</f>
        <v>3.5998860000000001</v>
      </c>
      <c r="E60" s="18">
        <f>SUM('CARB Fig 2'!O22:R22)/1000000</f>
        <v>8.4526679999999992</v>
      </c>
      <c r="F60" s="18">
        <f>SUM('CARB Fig 2'!S22:V22)/1000000</f>
        <v>12.975826</v>
      </c>
      <c r="G60" s="18">
        <f>SUM('CARB Fig 2'!W22:Z22)/1000000</f>
        <v>60.213889999999999</v>
      </c>
      <c r="H60" s="18">
        <f>SUM('CARB Fig 2'!AA22:AD22)/1000000</f>
        <v>75.181203999999994</v>
      </c>
      <c r="I60" s="18">
        <f>SUM('CARB Fig 2'!AE22:AH22)/1000000</f>
        <v>109.004857</v>
      </c>
      <c r="J60" s="18">
        <f>SUM('CARB Fig 2'!AI22:AL22)/1000000</f>
        <v>122.832707</v>
      </c>
      <c r="K60" s="18">
        <f>SUM('CARB Fig 2'!AM22:AP22)/1000000</f>
        <v>105.352827</v>
      </c>
      <c r="L60" s="18">
        <f>SUM('CARB Fig 2'!AQ22:AT22)/1000000</f>
        <v>153.442894</v>
      </c>
      <c r="M60" s="18">
        <f>SUM('CARB Fig 2'!AU22:AX22)/1000000</f>
        <v>218.48148599999999</v>
      </c>
      <c r="N60" s="18">
        <f>SUM('CARB Fig 2'!AY22:BB22)/1000000</f>
        <v>265.72519199999999</v>
      </c>
      <c r="O60" s="18"/>
      <c r="P60" s="18"/>
      <c r="Q60" s="18"/>
      <c r="R60" s="18"/>
      <c r="S60" s="18"/>
      <c r="T60" s="18"/>
      <c r="U60" s="18"/>
      <c r="V60" s="18"/>
      <c r="W60" s="18"/>
      <c r="X60" s="18"/>
      <c r="Y60" s="18"/>
    </row>
    <row r="61" spans="1:25" x14ac:dyDescent="0.15">
      <c r="A61" s="14" t="s">
        <v>4</v>
      </c>
      <c r="B61" s="18">
        <f>SUM('CARB Fig 2'!C23:F23)/1000000</f>
        <v>1048.6268945185186</v>
      </c>
      <c r="C61" s="18">
        <f>SUM('CARB Fig 2'!G23:J23)/1000000</f>
        <v>1037.6098402222224</v>
      </c>
      <c r="D61" s="18">
        <f>SUM('CARB Fig 2'!K23:N23)/1000000</f>
        <v>1040.6926071111111</v>
      </c>
      <c r="E61" s="18">
        <f>SUM('CARB Fig 2'!O23:R23)/1000000</f>
        <v>1044.8973345555555</v>
      </c>
      <c r="F61" s="18">
        <f>SUM('CARB Fig 2'!S23:V23)/1000000</f>
        <v>1055.010741111111</v>
      </c>
      <c r="G61" s="18">
        <f>SUM('CARB Fig 2'!W23:Z23)/1000000</f>
        <v>1124.2193079259259</v>
      </c>
      <c r="H61" s="18">
        <f>SUM('CARB Fig 2'!AA23:AD23)/1000000</f>
        <v>1108.3040585555557</v>
      </c>
      <c r="I61" s="18">
        <f>SUM('CARB Fig 2'!AE23:AH23)/1000000</f>
        <v>1126.529636851852</v>
      </c>
      <c r="J61" s="18">
        <f>SUM('CARB Fig 2'!AI23:AL23)/1000000</f>
        <v>1095.9478990370371</v>
      </c>
      <c r="K61" s="18">
        <f>SUM('CARB Fig 2'!AM23:AP23)/1000000</f>
        <v>914.15321581481476</v>
      </c>
      <c r="L61" s="18">
        <f>SUM('CARB Fig 2'!AQ23:AT23)/1000000</f>
        <v>999.85651651851845</v>
      </c>
      <c r="M61" s="18">
        <f>SUM('CARB Fig 2'!AU23:AX23)/1000000</f>
        <v>1024.1985663703704</v>
      </c>
      <c r="N61" s="18">
        <f>SUM('CARB Fig 2'!AY23:BB23)/1000000</f>
        <v>972.1502752962964</v>
      </c>
      <c r="O61" s="18"/>
      <c r="P61" s="18"/>
      <c r="Q61" s="18"/>
      <c r="R61" s="18"/>
      <c r="S61" s="18"/>
      <c r="T61" s="18"/>
      <c r="U61" s="18"/>
      <c r="V61" s="18"/>
      <c r="W61" s="18"/>
      <c r="X61" s="18"/>
      <c r="Y61" s="18"/>
    </row>
    <row r="62" spans="1:25" x14ac:dyDescent="0.15">
      <c r="A62" s="14" t="s">
        <v>5</v>
      </c>
      <c r="B62" s="18">
        <f>SUM('CARB Fig 2'!C24:F24)/1000000</f>
        <v>2.0186671777605114</v>
      </c>
      <c r="C62" s="18">
        <f>SUM('CARB Fig 2'!G24:J24)/1000000</f>
        <v>9.8666381123197784</v>
      </c>
      <c r="D62" s="18">
        <f>SUM('CARB Fig 2'!K24:N24)/1000000</f>
        <v>130.8913425045325</v>
      </c>
      <c r="E62" s="18">
        <f>SUM('CARB Fig 2'!O24:R24)/1000000</f>
        <v>126.30870470387637</v>
      </c>
      <c r="F62" s="18">
        <f>SUM('CARB Fig 2'!S24:V24)/1000000</f>
        <v>184.86114972589141</v>
      </c>
      <c r="G62" s="18">
        <f>SUM('CARB Fig 2'!W24:Z24)/1000000</f>
        <v>286.17599503626002</v>
      </c>
      <c r="H62" s="18">
        <f>SUM('CARB Fig 2'!AA24:AD24)/1000000</f>
        <v>375.48958544504882</v>
      </c>
      <c r="I62" s="18">
        <f>SUM('CARB Fig 2'!AE24:AH24)/1000000</f>
        <v>429.33038739057235</v>
      </c>
      <c r="J62" s="18">
        <f>SUM('CARB Fig 2'!AI24:AL24)/1000000</f>
        <v>691.61238999827333</v>
      </c>
      <c r="K62" s="18">
        <f>SUM('CARB Fig 2'!AM24:AP24)/1000000</f>
        <v>659.2654156880775</v>
      </c>
      <c r="L62" s="18">
        <f>SUM('CARB Fig 2'!AQ24:AT24)/1000000</f>
        <v>1053.2809877061211</v>
      </c>
      <c r="M62" s="18">
        <f>SUM('CARB Fig 2'!AU24:AX24)/1000000</f>
        <v>1545.7485969260986</v>
      </c>
      <c r="N62" s="18">
        <f>SUM('CARB Fig 2'!AY24:BB24)/1000000</f>
        <v>2199.6347106539761</v>
      </c>
      <c r="O62" s="18"/>
      <c r="P62" s="18"/>
      <c r="Q62" s="18"/>
      <c r="R62" s="18"/>
      <c r="S62" s="18"/>
      <c r="T62" s="18"/>
      <c r="U62" s="18"/>
      <c r="V62" s="18"/>
      <c r="W62" s="18"/>
      <c r="X62" s="18"/>
      <c r="Y62" s="18"/>
    </row>
    <row r="63" spans="1:25" x14ac:dyDescent="0.15">
      <c r="B63" s="18"/>
      <c r="C63" s="18"/>
      <c r="D63" s="18"/>
      <c r="E63" s="18"/>
      <c r="F63" s="18"/>
      <c r="G63" s="18"/>
      <c r="H63" s="18"/>
      <c r="I63" s="18"/>
      <c r="J63" s="18"/>
      <c r="K63" s="18"/>
      <c r="L63" s="18"/>
      <c r="M63" s="18"/>
      <c r="N63" s="18"/>
      <c r="O63" s="18"/>
      <c r="P63" s="18"/>
      <c r="Q63" s="18"/>
      <c r="R63" s="18"/>
      <c r="S63" s="18"/>
      <c r="T63" s="18"/>
      <c r="U63" s="18"/>
      <c r="V63" s="18"/>
      <c r="W63" s="18"/>
      <c r="X63" s="18"/>
      <c r="Y63" s="18"/>
    </row>
    <row r="64" spans="1:25" x14ac:dyDescent="0.15">
      <c r="A64" s="17" t="s">
        <v>23</v>
      </c>
      <c r="B64" s="17">
        <v>2011</v>
      </c>
      <c r="C64" s="17">
        <v>2012</v>
      </c>
      <c r="D64" s="17">
        <v>2013</v>
      </c>
      <c r="E64" s="17">
        <v>2014</v>
      </c>
      <c r="F64" s="17">
        <v>2015</v>
      </c>
      <c r="G64" s="17">
        <v>2016</v>
      </c>
      <c r="H64" s="17">
        <v>2017</v>
      </c>
      <c r="I64" s="17">
        <v>2018</v>
      </c>
      <c r="J64" s="17">
        <v>2019</v>
      </c>
      <c r="K64" s="17">
        <v>2020</v>
      </c>
      <c r="L64" s="17">
        <v>2021</v>
      </c>
      <c r="M64" s="17">
        <v>2022</v>
      </c>
      <c r="N64" s="17">
        <v>2023</v>
      </c>
    </row>
    <row r="65" spans="1:14" x14ac:dyDescent="0.15">
      <c r="A65" s="14" t="s">
        <v>0</v>
      </c>
      <c r="B65" s="16">
        <f t="shared" ref="B65:N65" si="28">SUM(B50)/1000000</f>
        <v>8.4266999999999995E-2</v>
      </c>
      <c r="C65" s="16">
        <f t="shared" si="28"/>
        <v>0.14934700000000001</v>
      </c>
      <c r="D65" s="16">
        <f t="shared" si="28"/>
        <v>0.56667000000000001</v>
      </c>
      <c r="E65" s="16">
        <f t="shared" si="28"/>
        <v>0.71799999999999997</v>
      </c>
      <c r="F65" s="16">
        <f t="shared" si="28"/>
        <v>1.21391</v>
      </c>
      <c r="G65" s="16">
        <f t="shared" si="28"/>
        <v>1.736783</v>
      </c>
      <c r="H65" s="16">
        <f t="shared" si="28"/>
        <v>1.379739</v>
      </c>
      <c r="I65" s="16">
        <f t="shared" si="28"/>
        <v>1.606554</v>
      </c>
      <c r="J65" s="16">
        <f t="shared" si="28"/>
        <v>1.8310900000000001</v>
      </c>
      <c r="K65" s="16">
        <f t="shared" si="28"/>
        <v>2.213327</v>
      </c>
      <c r="L65" s="16">
        <f t="shared" si="28"/>
        <v>2.3105989999999998</v>
      </c>
      <c r="M65" s="16">
        <f t="shared" si="28"/>
        <v>2.204548</v>
      </c>
      <c r="N65" s="16">
        <f t="shared" si="28"/>
        <v>1.9702</v>
      </c>
    </row>
    <row r="66" spans="1:14" x14ac:dyDescent="0.15">
      <c r="A66" s="14" t="s">
        <v>1</v>
      </c>
      <c r="B66" s="16">
        <f t="shared" ref="B66:N66" si="29">SUM(B43:B44)/1000000</f>
        <v>1.4715000000000001E-2</v>
      </c>
      <c r="C66" s="16">
        <f t="shared" si="29"/>
        <v>1.4845000000000001E-2</v>
      </c>
      <c r="D66" s="16">
        <f t="shared" si="29"/>
        <v>9.8117999999999997E-2</v>
      </c>
      <c r="E66" s="16">
        <f t="shared" si="29"/>
        <v>0.23955799999999999</v>
      </c>
      <c r="F66" s="16">
        <f t="shared" si="29"/>
        <v>0.57595200000000002</v>
      </c>
      <c r="G66" s="16">
        <f t="shared" si="29"/>
        <v>0.68265500000000001</v>
      </c>
      <c r="H66" s="16">
        <f t="shared" si="29"/>
        <v>0.68098499999999995</v>
      </c>
      <c r="I66" s="16">
        <f t="shared" si="29"/>
        <v>0.75128799999999996</v>
      </c>
      <c r="J66" s="16">
        <f t="shared" si="29"/>
        <v>0.93679199999999996</v>
      </c>
      <c r="K66" s="16">
        <f t="shared" si="29"/>
        <v>1.6647069999999999</v>
      </c>
      <c r="L66" s="16">
        <f t="shared" si="29"/>
        <v>2.7870840000000001</v>
      </c>
      <c r="M66" s="16">
        <f t="shared" si="29"/>
        <v>4.3450790000000001</v>
      </c>
      <c r="N66" s="16">
        <f t="shared" si="29"/>
        <v>5.3255220000000003</v>
      </c>
    </row>
    <row r="67" spans="1:14" x14ac:dyDescent="0.15">
      <c r="A67" s="14" t="s">
        <v>2</v>
      </c>
      <c r="B67" s="16">
        <f t="shared" ref="B67:N67" si="30">SUM(B45:B46)/1000000</f>
        <v>0.16439000000000001</v>
      </c>
      <c r="C67" s="16">
        <f t="shared" si="30"/>
        <v>0.18317</v>
      </c>
      <c r="D67" s="16">
        <f t="shared" si="30"/>
        <v>0.221855</v>
      </c>
      <c r="E67" s="16">
        <f t="shared" si="30"/>
        <v>0.24701600000000001</v>
      </c>
      <c r="F67" s="16">
        <f t="shared" si="30"/>
        <v>0.205591</v>
      </c>
      <c r="G67" s="16">
        <f t="shared" si="30"/>
        <v>0.17019100000000001</v>
      </c>
      <c r="H67" s="16">
        <f t="shared" si="30"/>
        <v>5.8493999999999997E-2</v>
      </c>
      <c r="I67" s="16">
        <f t="shared" si="30"/>
        <v>5.8775000000000001E-2</v>
      </c>
      <c r="J67" s="16">
        <f t="shared" si="30"/>
        <v>3.0851E-2</v>
      </c>
      <c r="K67" s="16">
        <f t="shared" si="30"/>
        <v>8.1930000000000006E-3</v>
      </c>
      <c r="L67" s="16">
        <f t="shared" si="30"/>
        <v>2.447E-3</v>
      </c>
      <c r="M67" s="16">
        <f t="shared" si="30"/>
        <v>2.542E-3</v>
      </c>
      <c r="N67" s="16">
        <f t="shared" si="30"/>
        <v>1.6360000000000001E-3</v>
      </c>
    </row>
    <row r="68" spans="1:14" x14ac:dyDescent="0.15">
      <c r="A68" s="14" t="s">
        <v>3</v>
      </c>
      <c r="B68" s="16">
        <f t="shared" ref="B68:N68" si="31">SUM(B48:B48)/1000000</f>
        <v>7.7429999999999999E-3</v>
      </c>
      <c r="C68" s="16">
        <f t="shared" si="31"/>
        <v>2.6984000000000001E-2</v>
      </c>
      <c r="D68" s="16">
        <f t="shared" si="31"/>
        <v>9.3952999999999995E-2</v>
      </c>
      <c r="E68" s="16">
        <f t="shared" si="31"/>
        <v>0.22133</v>
      </c>
      <c r="F68" s="16">
        <f t="shared" si="31"/>
        <v>0.33773999999999998</v>
      </c>
      <c r="G68" s="16">
        <f t="shared" si="31"/>
        <v>0.90470300000000003</v>
      </c>
      <c r="H68" s="16">
        <f t="shared" si="31"/>
        <v>1.1980729999999999</v>
      </c>
      <c r="I68" s="16">
        <f t="shared" si="31"/>
        <v>1.7913490000000001</v>
      </c>
      <c r="J68" s="16">
        <f t="shared" si="31"/>
        <v>2.7929430000000002</v>
      </c>
      <c r="K68" s="16">
        <f t="shared" si="31"/>
        <v>2.9430580000000002</v>
      </c>
      <c r="L68" s="16">
        <f t="shared" si="31"/>
        <v>4.4665369999999998</v>
      </c>
      <c r="M68" s="16">
        <f t="shared" si="31"/>
        <v>6.4513619999999996</v>
      </c>
      <c r="N68" s="16">
        <f t="shared" si="31"/>
        <v>7.3433529999999996</v>
      </c>
    </row>
    <row r="69" spans="1:14" x14ac:dyDescent="0.15">
      <c r="A69" s="14" t="s">
        <v>4</v>
      </c>
      <c r="B69" s="16">
        <f t="shared" ref="B69:N69" si="32">SUM(B49:B49)/1000000</f>
        <v>1.0235529999999999</v>
      </c>
      <c r="C69" s="16">
        <f t="shared" si="32"/>
        <v>1.2190939999999999</v>
      </c>
      <c r="D69" s="16">
        <f t="shared" si="32"/>
        <v>1.983878</v>
      </c>
      <c r="E69" s="16">
        <f t="shared" si="32"/>
        <v>2.0308830000000002</v>
      </c>
      <c r="F69" s="16">
        <f t="shared" si="32"/>
        <v>2.1247539999999998</v>
      </c>
      <c r="G69" s="16">
        <f t="shared" si="32"/>
        <v>3.5193859999999999</v>
      </c>
      <c r="H69" s="16">
        <f t="shared" si="32"/>
        <v>3.4882240000000002</v>
      </c>
      <c r="I69" s="16">
        <f t="shared" si="32"/>
        <v>3.458529</v>
      </c>
      <c r="J69" s="16">
        <f t="shared" si="32"/>
        <v>4.3421320000000003</v>
      </c>
      <c r="K69" s="16">
        <f t="shared" si="32"/>
        <v>3.7366549999999998</v>
      </c>
      <c r="L69" s="16">
        <f t="shared" si="32"/>
        <v>3.8255520000000001</v>
      </c>
      <c r="M69" s="16">
        <f t="shared" si="32"/>
        <v>3.74064</v>
      </c>
      <c r="N69" s="16">
        <f t="shared" si="32"/>
        <v>3.3628960000000001</v>
      </c>
    </row>
    <row r="70" spans="1:14" x14ac:dyDescent="0.15">
      <c r="A70" s="14" t="s">
        <v>5</v>
      </c>
      <c r="B70" s="16">
        <f t="shared" ref="B70:N70" si="33">SUM(B51)/1000000</f>
        <v>1.702E-2</v>
      </c>
      <c r="C70" s="16">
        <f t="shared" si="33"/>
        <v>7.2659000000000001E-2</v>
      </c>
      <c r="D70" s="16">
        <f t="shared" si="33"/>
        <v>0.78992899999999999</v>
      </c>
      <c r="E70" s="16">
        <f t="shared" si="33"/>
        <v>0.84497900000000004</v>
      </c>
      <c r="F70" s="16">
        <f t="shared" si="33"/>
        <v>1.038171</v>
      </c>
      <c r="G70" s="16">
        <f t="shared" si="33"/>
        <v>2.2412169999999998</v>
      </c>
      <c r="H70" s="16">
        <f t="shared" si="33"/>
        <v>2.9667300000000001</v>
      </c>
      <c r="I70" s="16">
        <f t="shared" si="33"/>
        <v>3.4853909999999999</v>
      </c>
      <c r="J70" s="16">
        <f t="shared" si="33"/>
        <v>4.7805270000000002</v>
      </c>
      <c r="K70" s="16">
        <f t="shared" si="33"/>
        <v>4.5712999999999999</v>
      </c>
      <c r="L70" s="16">
        <f t="shared" si="33"/>
        <v>6.5564629999999999</v>
      </c>
      <c r="M70" s="16">
        <f t="shared" si="33"/>
        <v>9.6169349999999998</v>
      </c>
      <c r="N70" s="16">
        <f t="shared" si="33"/>
        <v>11.928851999999999</v>
      </c>
    </row>
    <row r="72" spans="1:14" x14ac:dyDescent="0.15">
      <c r="B72" s="15"/>
      <c r="C72" s="15"/>
      <c r="D72" s="15"/>
      <c r="E72" s="15"/>
      <c r="F72" s="15"/>
      <c r="G72" s="15"/>
      <c r="H72" s="15"/>
      <c r="I72" s="15"/>
      <c r="J72" s="15"/>
      <c r="K72" s="15"/>
      <c r="L72" s="15"/>
      <c r="M72" s="15"/>
      <c r="N72" s="15"/>
    </row>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E48F-2514-A443-BC21-3D9CAEAEB906}">
  <sheetPr>
    <tabColor theme="0" tint="-0.14999847407452621"/>
  </sheetPr>
  <dimension ref="A1:BJ119"/>
  <sheetViews>
    <sheetView showGridLines="0" topLeftCell="A14" zoomScale="85" zoomScaleNormal="85" workbookViewId="0">
      <pane xSplit="1" topLeftCell="B1" activePane="topRight" state="frozen"/>
      <selection pane="topRight" activeCell="M123" sqref="M123:BA123"/>
    </sheetView>
  </sheetViews>
  <sheetFormatPr baseColWidth="10" defaultColWidth="8.83203125" defaultRowHeight="15" x14ac:dyDescent="0.2"/>
  <cols>
    <col min="1" max="1" width="43.33203125" style="29" customWidth="1"/>
    <col min="2" max="2" width="19.33203125" style="29" customWidth="1"/>
    <col min="3" max="46" width="15.5" style="29" customWidth="1"/>
    <col min="47" max="47" width="14.6640625" style="29" bestFit="1" customWidth="1"/>
    <col min="48" max="53" width="14.6640625" style="29" customWidth="1"/>
    <col min="54" max="54" width="15" style="29" customWidth="1"/>
    <col min="55" max="55" width="15.5" style="29" customWidth="1"/>
    <col min="56" max="56" width="14.6640625" style="29" customWidth="1"/>
    <col min="57" max="58" width="15.6640625" style="29" bestFit="1" customWidth="1"/>
    <col min="59" max="59" width="15" style="29" bestFit="1" customWidth="1"/>
    <col min="60" max="60" width="8.83203125" style="29"/>
    <col min="61" max="61" width="15.33203125" style="29" bestFit="1" customWidth="1"/>
    <col min="62" max="16384" width="8.83203125" style="29"/>
  </cols>
  <sheetData>
    <row r="1" spans="1:61" ht="18" customHeight="1" x14ac:dyDescent="0.2"/>
    <row r="2" spans="1:61" ht="19" x14ac:dyDescent="0.2">
      <c r="A2" s="30" t="s">
        <v>8</v>
      </c>
      <c r="B2" s="31" t="s">
        <v>51</v>
      </c>
      <c r="C2" s="32"/>
      <c r="D2" s="32"/>
      <c r="E2" s="32"/>
      <c r="F2" s="32">
        <v>2011</v>
      </c>
      <c r="G2" s="32"/>
      <c r="H2" s="32"/>
      <c r="I2" s="32"/>
      <c r="J2" s="32">
        <v>2012</v>
      </c>
      <c r="K2" s="32"/>
      <c r="L2" s="32"/>
      <c r="M2" s="32"/>
      <c r="N2" s="32">
        <v>2013</v>
      </c>
      <c r="O2" s="32"/>
      <c r="P2" s="32"/>
      <c r="Q2" s="32"/>
      <c r="R2" s="32">
        <v>2014</v>
      </c>
      <c r="S2" s="32"/>
      <c r="T2" s="32"/>
      <c r="U2" s="32"/>
      <c r="V2" s="32">
        <v>2015</v>
      </c>
      <c r="W2" s="32"/>
      <c r="X2" s="32"/>
      <c r="Y2" s="32"/>
      <c r="Z2" s="32">
        <v>2016</v>
      </c>
      <c r="AA2" s="32"/>
      <c r="AB2" s="32"/>
      <c r="AC2" s="32"/>
      <c r="AD2" s="32">
        <v>2017</v>
      </c>
      <c r="AE2" s="33"/>
      <c r="AF2" s="33"/>
      <c r="AG2" s="33"/>
      <c r="AH2" s="34">
        <v>2018</v>
      </c>
      <c r="AI2" s="34"/>
      <c r="AJ2" s="34"/>
      <c r="AK2" s="34"/>
      <c r="AL2" s="34">
        <v>2019</v>
      </c>
      <c r="AM2" s="34"/>
      <c r="AN2" s="34"/>
      <c r="AO2" s="33"/>
      <c r="AP2" s="33">
        <v>2020</v>
      </c>
      <c r="AQ2" s="33"/>
      <c r="AR2" s="33"/>
      <c r="AS2" s="33"/>
      <c r="AT2" s="33">
        <v>2021</v>
      </c>
      <c r="AU2" s="33"/>
      <c r="AV2" s="33"/>
      <c r="AW2" s="33"/>
      <c r="AX2" s="33">
        <v>2022</v>
      </c>
      <c r="AY2" s="33"/>
      <c r="AZ2" s="33"/>
      <c r="BA2" s="33"/>
      <c r="BB2" s="33">
        <v>2023</v>
      </c>
      <c r="BC2" s="35"/>
    </row>
    <row r="3" spans="1:61" ht="16" x14ac:dyDescent="0.2">
      <c r="A3" s="36" t="s">
        <v>80</v>
      </c>
      <c r="B3" s="37" t="s">
        <v>81</v>
      </c>
      <c r="C3" s="37" t="s">
        <v>82</v>
      </c>
      <c r="D3" s="37" t="s">
        <v>37</v>
      </c>
      <c r="E3" s="37" t="s">
        <v>36</v>
      </c>
      <c r="F3" s="37" t="s">
        <v>35</v>
      </c>
      <c r="G3" s="37" t="s">
        <v>83</v>
      </c>
      <c r="H3" s="37" t="s">
        <v>37</v>
      </c>
      <c r="I3" s="37" t="s">
        <v>36</v>
      </c>
      <c r="J3" s="37" t="s">
        <v>35</v>
      </c>
      <c r="K3" s="37" t="s">
        <v>84</v>
      </c>
      <c r="L3" s="37" t="s">
        <v>37</v>
      </c>
      <c r="M3" s="37" t="s">
        <v>36</v>
      </c>
      <c r="N3" s="37" t="s">
        <v>35</v>
      </c>
      <c r="O3" s="37" t="s">
        <v>85</v>
      </c>
      <c r="P3" s="37" t="s">
        <v>37</v>
      </c>
      <c r="Q3" s="37" t="s">
        <v>36</v>
      </c>
      <c r="R3" s="37" t="s">
        <v>35</v>
      </c>
      <c r="S3" s="37" t="s">
        <v>86</v>
      </c>
      <c r="T3" s="37" t="s">
        <v>37</v>
      </c>
      <c r="U3" s="37" t="s">
        <v>36</v>
      </c>
      <c r="V3" s="37" t="s">
        <v>35</v>
      </c>
      <c r="W3" s="37" t="s">
        <v>87</v>
      </c>
      <c r="X3" s="37" t="s">
        <v>37</v>
      </c>
      <c r="Y3" s="37" t="s">
        <v>36</v>
      </c>
      <c r="Z3" s="37" t="s">
        <v>35</v>
      </c>
      <c r="AA3" s="37" t="s">
        <v>88</v>
      </c>
      <c r="AB3" s="37" t="s">
        <v>37</v>
      </c>
      <c r="AC3" s="37" t="s">
        <v>36</v>
      </c>
      <c r="AD3" s="37" t="s">
        <v>35</v>
      </c>
      <c r="AE3" s="37" t="s">
        <v>89</v>
      </c>
      <c r="AF3" s="37" t="s">
        <v>37</v>
      </c>
      <c r="AG3" s="37" t="s">
        <v>36</v>
      </c>
      <c r="AH3" s="37" t="s">
        <v>35</v>
      </c>
      <c r="AI3" s="37" t="s">
        <v>90</v>
      </c>
      <c r="AJ3" s="38" t="s">
        <v>37</v>
      </c>
      <c r="AK3" s="38" t="s">
        <v>36</v>
      </c>
      <c r="AL3" s="38" t="s">
        <v>35</v>
      </c>
      <c r="AM3" s="37" t="s">
        <v>91</v>
      </c>
      <c r="AN3" s="37" t="s">
        <v>37</v>
      </c>
      <c r="AO3" s="37" t="s">
        <v>36</v>
      </c>
      <c r="AP3" s="37" t="s">
        <v>35</v>
      </c>
      <c r="AQ3" s="37" t="s">
        <v>92</v>
      </c>
      <c r="AR3" s="37" t="s">
        <v>37</v>
      </c>
      <c r="AS3" s="37" t="s">
        <v>36</v>
      </c>
      <c r="AT3" s="37" t="s">
        <v>35</v>
      </c>
      <c r="AU3" s="37" t="s">
        <v>93</v>
      </c>
      <c r="AV3" s="37" t="s">
        <v>37</v>
      </c>
      <c r="AW3" s="37" t="s">
        <v>36</v>
      </c>
      <c r="AX3" s="37" t="s">
        <v>35</v>
      </c>
      <c r="AY3" s="37" t="s">
        <v>94</v>
      </c>
      <c r="AZ3" s="37" t="s">
        <v>37</v>
      </c>
      <c r="BA3" s="37" t="s">
        <v>36</v>
      </c>
      <c r="BB3" s="37" t="s">
        <v>35</v>
      </c>
      <c r="BC3" s="39"/>
    </row>
    <row r="4" spans="1:61" x14ac:dyDescent="0.2">
      <c r="A4" s="37" t="s">
        <v>34</v>
      </c>
      <c r="B4" s="37" t="s">
        <v>95</v>
      </c>
      <c r="C4" s="38">
        <v>0</v>
      </c>
      <c r="D4" s="38">
        <v>0</v>
      </c>
      <c r="E4" s="38">
        <v>0</v>
      </c>
      <c r="F4" s="38">
        <v>0</v>
      </c>
      <c r="G4" s="38">
        <v>0</v>
      </c>
      <c r="H4" s="38">
        <v>0</v>
      </c>
      <c r="I4" s="38">
        <v>0</v>
      </c>
      <c r="J4" s="38">
        <v>0</v>
      </c>
      <c r="K4" s="38">
        <v>0</v>
      </c>
      <c r="L4" s="38">
        <v>56</v>
      </c>
      <c r="M4" s="38">
        <v>26185</v>
      </c>
      <c r="N4" s="38">
        <v>30518</v>
      </c>
      <c r="O4" s="38">
        <v>27846</v>
      </c>
      <c r="P4" s="38">
        <v>29117</v>
      </c>
      <c r="Q4" s="38">
        <v>42349</v>
      </c>
      <c r="R4" s="38">
        <v>46037</v>
      </c>
      <c r="S4" s="38">
        <v>57602</v>
      </c>
      <c r="T4" s="38">
        <v>91272</v>
      </c>
      <c r="U4" s="38">
        <v>103743</v>
      </c>
      <c r="V4" s="38">
        <v>103113</v>
      </c>
      <c r="W4" s="38">
        <v>130217</v>
      </c>
      <c r="X4" s="38">
        <v>126524</v>
      </c>
      <c r="Y4" s="38">
        <v>105850</v>
      </c>
      <c r="Z4" s="38">
        <v>105809</v>
      </c>
      <c r="AA4" s="38">
        <v>101510</v>
      </c>
      <c r="AB4" s="38">
        <v>139921</v>
      </c>
      <c r="AC4" s="38">
        <v>165589</v>
      </c>
      <c r="AD4" s="38">
        <v>166925</v>
      </c>
      <c r="AE4" s="38">
        <v>161892</v>
      </c>
      <c r="AF4" s="38">
        <v>152281</v>
      </c>
      <c r="AG4" s="38">
        <v>179106</v>
      </c>
      <c r="AH4" s="38">
        <v>186051</v>
      </c>
      <c r="AI4" s="38">
        <v>168937</v>
      </c>
      <c r="AJ4" s="38">
        <v>184279</v>
      </c>
      <c r="AK4" s="38">
        <v>234371</v>
      </c>
      <c r="AL4" s="38">
        <v>286199</v>
      </c>
      <c r="AM4" s="38">
        <v>280099</v>
      </c>
      <c r="AN4" s="38">
        <v>305217</v>
      </c>
      <c r="AO4" s="38">
        <v>473106</v>
      </c>
      <c r="AP4" s="38">
        <v>536906</v>
      </c>
      <c r="AQ4" s="38">
        <v>458226</v>
      </c>
      <c r="AR4" s="38">
        <v>633488</v>
      </c>
      <c r="AS4" s="38">
        <v>831673</v>
      </c>
      <c r="AT4" s="38">
        <v>815103</v>
      </c>
      <c r="AU4" s="38">
        <v>807393</v>
      </c>
      <c r="AV4" s="38">
        <v>1085120</v>
      </c>
      <c r="AW4" s="38">
        <v>1190315</v>
      </c>
      <c r="AX4" s="38">
        <v>1208871</v>
      </c>
      <c r="AY4" s="38">
        <v>1052639</v>
      </c>
      <c r="AZ4" s="38">
        <v>1341628</v>
      </c>
      <c r="BA4" s="38">
        <v>1394087</v>
      </c>
      <c r="BB4" s="38">
        <v>1478363</v>
      </c>
      <c r="BC4" s="35"/>
      <c r="BD4" s="35"/>
      <c r="BE4" s="35"/>
      <c r="BF4" s="35"/>
      <c r="BG4" s="35"/>
      <c r="BH4" s="35"/>
      <c r="BI4" s="35"/>
    </row>
    <row r="5" spans="1:61" x14ac:dyDescent="0.2">
      <c r="A5" s="37" t="s">
        <v>33</v>
      </c>
      <c r="B5" s="37" t="s">
        <v>95</v>
      </c>
      <c r="C5" s="38">
        <v>2212</v>
      </c>
      <c r="D5" s="38">
        <v>3069</v>
      </c>
      <c r="E5" s="38">
        <v>4960</v>
      </c>
      <c r="F5" s="38">
        <v>4474</v>
      </c>
      <c r="G5" s="38">
        <v>4367</v>
      </c>
      <c r="H5" s="38">
        <v>4221</v>
      </c>
      <c r="I5" s="38">
        <v>3577</v>
      </c>
      <c r="J5" s="38">
        <v>2680</v>
      </c>
      <c r="K5" s="38">
        <v>4240</v>
      </c>
      <c r="L5" s="38">
        <v>5127</v>
      </c>
      <c r="M5" s="38">
        <v>22948</v>
      </c>
      <c r="N5" s="38">
        <v>9044</v>
      </c>
      <c r="O5" s="38">
        <v>13893</v>
      </c>
      <c r="P5" s="38">
        <v>8777</v>
      </c>
      <c r="Q5" s="38">
        <v>30237</v>
      </c>
      <c r="R5" s="38">
        <v>41302</v>
      </c>
      <c r="S5" s="38">
        <v>38445</v>
      </c>
      <c r="T5" s="38">
        <v>52559</v>
      </c>
      <c r="U5" s="38">
        <v>61645</v>
      </c>
      <c r="V5" s="38">
        <v>67573</v>
      </c>
      <c r="W5" s="38">
        <v>56591</v>
      </c>
      <c r="X5" s="38">
        <v>65100</v>
      </c>
      <c r="Y5" s="38">
        <v>48641</v>
      </c>
      <c r="Z5" s="38">
        <v>43923</v>
      </c>
      <c r="AA5" s="38">
        <v>35211</v>
      </c>
      <c r="AB5" s="38">
        <v>33576</v>
      </c>
      <c r="AC5" s="38">
        <v>19732</v>
      </c>
      <c r="AD5" s="38">
        <v>18521</v>
      </c>
      <c r="AE5" s="38">
        <v>17615</v>
      </c>
      <c r="AF5" s="38">
        <v>18214</v>
      </c>
      <c r="AG5" s="38">
        <v>18865</v>
      </c>
      <c r="AH5" s="38">
        <v>17264</v>
      </c>
      <c r="AI5" s="38">
        <v>12988</v>
      </c>
      <c r="AJ5" s="38">
        <v>15636</v>
      </c>
      <c r="AK5" s="38">
        <v>16696</v>
      </c>
      <c r="AL5" s="38">
        <v>17686</v>
      </c>
      <c r="AM5" s="38">
        <v>19266</v>
      </c>
      <c r="AN5" s="38">
        <v>17476</v>
      </c>
      <c r="AO5" s="38">
        <v>16093</v>
      </c>
      <c r="AP5" s="38">
        <v>16544</v>
      </c>
      <c r="AQ5" s="38">
        <v>11525</v>
      </c>
      <c r="AR5" s="38">
        <v>12071</v>
      </c>
      <c r="AS5" s="38">
        <v>11506</v>
      </c>
      <c r="AT5" s="38">
        <v>13492</v>
      </c>
      <c r="AU5" s="38">
        <v>13524</v>
      </c>
      <c r="AV5" s="38">
        <v>14119</v>
      </c>
      <c r="AW5" s="38">
        <v>14022</v>
      </c>
      <c r="AX5" s="38">
        <v>11715</v>
      </c>
      <c r="AY5" s="38">
        <v>14272</v>
      </c>
      <c r="AZ5" s="38">
        <v>15147</v>
      </c>
      <c r="BA5" s="38">
        <v>14739</v>
      </c>
      <c r="BB5" s="38">
        <v>14647</v>
      </c>
      <c r="BC5" s="35"/>
      <c r="BD5" s="35"/>
      <c r="BE5" s="35"/>
      <c r="BF5" s="35"/>
      <c r="BG5" s="35"/>
      <c r="BH5" s="35"/>
      <c r="BI5" s="35"/>
    </row>
    <row r="6" spans="1:61" x14ac:dyDescent="0.2">
      <c r="A6" s="37" t="s">
        <v>32</v>
      </c>
      <c r="B6" s="37" t="s">
        <v>95</v>
      </c>
      <c r="C6" s="38">
        <v>32732</v>
      </c>
      <c r="D6" s="38">
        <v>34288</v>
      </c>
      <c r="E6" s="38">
        <v>33231</v>
      </c>
      <c r="F6" s="38">
        <v>32727</v>
      </c>
      <c r="G6" s="38">
        <v>32327</v>
      </c>
      <c r="H6" s="38">
        <v>33371</v>
      </c>
      <c r="I6" s="38">
        <v>39529</v>
      </c>
      <c r="J6" s="38">
        <v>38669</v>
      </c>
      <c r="K6" s="38">
        <v>44095</v>
      </c>
      <c r="L6" s="38">
        <v>45016</v>
      </c>
      <c r="M6" s="38">
        <v>40844</v>
      </c>
      <c r="N6" s="38">
        <v>41459</v>
      </c>
      <c r="O6" s="38">
        <v>46146</v>
      </c>
      <c r="P6" s="38">
        <v>57193</v>
      </c>
      <c r="Q6" s="38">
        <v>53771</v>
      </c>
      <c r="R6" s="38">
        <v>53264</v>
      </c>
      <c r="S6" s="38">
        <v>49788</v>
      </c>
      <c r="T6" s="38">
        <v>42794</v>
      </c>
      <c r="U6" s="38">
        <v>45890</v>
      </c>
      <c r="V6" s="38">
        <v>44869</v>
      </c>
      <c r="W6" s="38">
        <v>41647</v>
      </c>
      <c r="X6" s="38">
        <v>44643</v>
      </c>
      <c r="Y6" s="38">
        <v>39237</v>
      </c>
      <c r="Z6" s="38">
        <v>37155</v>
      </c>
      <c r="AA6" s="38">
        <v>15988</v>
      </c>
      <c r="AB6" s="38">
        <v>14314</v>
      </c>
      <c r="AC6" s="38">
        <v>13956</v>
      </c>
      <c r="AD6" s="38">
        <v>14063</v>
      </c>
      <c r="AE6" s="38">
        <v>15251</v>
      </c>
      <c r="AF6" s="38">
        <v>16921</v>
      </c>
      <c r="AG6" s="38">
        <v>14873</v>
      </c>
      <c r="AH6" s="38">
        <v>11561</v>
      </c>
      <c r="AI6" s="38">
        <v>8133</v>
      </c>
      <c r="AJ6" s="38">
        <v>7220</v>
      </c>
      <c r="AK6" s="38">
        <v>8107</v>
      </c>
      <c r="AL6" s="38">
        <v>7391</v>
      </c>
      <c r="AM6" s="38">
        <v>3700</v>
      </c>
      <c r="AN6" s="38">
        <v>2451</v>
      </c>
      <c r="AO6" s="38">
        <v>1457</v>
      </c>
      <c r="AP6" s="38">
        <v>585</v>
      </c>
      <c r="AQ6" s="38">
        <v>487</v>
      </c>
      <c r="AR6" s="38">
        <v>579</v>
      </c>
      <c r="AS6" s="38">
        <v>545</v>
      </c>
      <c r="AT6" s="38">
        <v>836</v>
      </c>
      <c r="AU6" s="38">
        <v>509</v>
      </c>
      <c r="AV6" s="38">
        <v>634</v>
      </c>
      <c r="AW6" s="38">
        <v>655</v>
      </c>
      <c r="AX6" s="38">
        <v>744</v>
      </c>
      <c r="AY6" s="38">
        <v>382</v>
      </c>
      <c r="AZ6" s="38">
        <v>405</v>
      </c>
      <c r="BA6" s="38">
        <v>520</v>
      </c>
      <c r="BB6" s="38">
        <v>329</v>
      </c>
      <c r="BC6" s="35"/>
      <c r="BD6" s="35"/>
      <c r="BE6" s="35"/>
      <c r="BF6" s="35"/>
      <c r="BG6" s="35"/>
      <c r="BH6" s="35"/>
      <c r="BI6" s="35"/>
    </row>
    <row r="7" spans="1:61" x14ac:dyDescent="0.2">
      <c r="A7" s="37" t="s">
        <v>31</v>
      </c>
      <c r="B7" s="37" t="s">
        <v>95</v>
      </c>
      <c r="C7" s="38">
        <v>7202</v>
      </c>
      <c r="D7" s="38">
        <v>7881</v>
      </c>
      <c r="E7" s="38">
        <v>8212</v>
      </c>
      <c r="F7" s="38">
        <v>8117</v>
      </c>
      <c r="G7" s="38">
        <v>7899</v>
      </c>
      <c r="H7" s="38">
        <v>9787</v>
      </c>
      <c r="I7" s="38">
        <v>10413</v>
      </c>
      <c r="J7" s="38">
        <v>11175</v>
      </c>
      <c r="K7" s="38">
        <v>15151</v>
      </c>
      <c r="L7" s="38">
        <v>13029</v>
      </c>
      <c r="M7" s="38">
        <v>9955</v>
      </c>
      <c r="N7" s="38">
        <v>12306</v>
      </c>
      <c r="O7" s="38">
        <v>11495</v>
      </c>
      <c r="P7" s="38">
        <v>13162</v>
      </c>
      <c r="Q7" s="38">
        <v>7022</v>
      </c>
      <c r="R7" s="38">
        <v>4963</v>
      </c>
      <c r="S7" s="38">
        <v>9872</v>
      </c>
      <c r="T7" s="38">
        <v>7884</v>
      </c>
      <c r="U7" s="38">
        <v>3688</v>
      </c>
      <c r="V7" s="38">
        <v>806</v>
      </c>
      <c r="W7" s="38">
        <v>1980</v>
      </c>
      <c r="X7" s="38">
        <v>1973</v>
      </c>
      <c r="Y7" s="38">
        <v>1720</v>
      </c>
      <c r="Z7" s="38">
        <v>1836</v>
      </c>
      <c r="AA7" s="38">
        <v>43</v>
      </c>
      <c r="AB7" s="38">
        <v>9</v>
      </c>
      <c r="AC7" s="38">
        <v>49</v>
      </c>
      <c r="AD7" s="38">
        <v>72</v>
      </c>
      <c r="AE7" s="38">
        <v>41</v>
      </c>
      <c r="AF7" s="38">
        <v>43</v>
      </c>
      <c r="AG7" s="38">
        <v>36</v>
      </c>
      <c r="AH7" s="38">
        <v>49</v>
      </c>
      <c r="AI7" s="38">
        <v>0</v>
      </c>
      <c r="AJ7" s="38">
        <v>0</v>
      </c>
      <c r="AK7" s="38">
        <v>0</v>
      </c>
      <c r="AL7" s="38">
        <v>0</v>
      </c>
      <c r="AM7" s="38">
        <v>0</v>
      </c>
      <c r="AN7" s="38">
        <v>0</v>
      </c>
      <c r="AO7" s="38">
        <v>0</v>
      </c>
      <c r="AP7" s="38">
        <v>0</v>
      </c>
      <c r="AQ7" s="38">
        <v>0</v>
      </c>
      <c r="AR7" s="38">
        <v>0</v>
      </c>
      <c r="AS7" s="38">
        <v>0</v>
      </c>
      <c r="AT7" s="38">
        <v>0</v>
      </c>
      <c r="AU7" s="38">
        <v>0</v>
      </c>
      <c r="AV7" s="38">
        <v>0</v>
      </c>
      <c r="AW7" s="38">
        <v>0</v>
      </c>
      <c r="AX7" s="38">
        <v>0</v>
      </c>
      <c r="AY7" s="38">
        <v>0</v>
      </c>
      <c r="AZ7" s="38">
        <v>0</v>
      </c>
      <c r="BA7" s="38">
        <v>0</v>
      </c>
      <c r="BB7" s="38">
        <v>0</v>
      </c>
      <c r="BC7" s="35"/>
      <c r="BD7" s="35"/>
      <c r="BE7" s="35"/>
      <c r="BF7" s="35"/>
      <c r="BG7" s="35"/>
      <c r="BH7" s="35"/>
      <c r="BI7" s="35"/>
    </row>
    <row r="8" spans="1:61" x14ac:dyDescent="0.2">
      <c r="A8" s="37" t="s">
        <v>30</v>
      </c>
      <c r="B8" s="37" t="s">
        <v>95</v>
      </c>
      <c r="C8" s="38">
        <v>0</v>
      </c>
      <c r="D8" s="38">
        <v>0</v>
      </c>
      <c r="E8" s="38">
        <v>0</v>
      </c>
      <c r="F8" s="38">
        <v>0</v>
      </c>
      <c r="G8" s="38">
        <v>0</v>
      </c>
      <c r="H8" s="38">
        <v>0</v>
      </c>
      <c r="I8" s="38">
        <v>0</v>
      </c>
      <c r="J8" s="38">
        <v>0</v>
      </c>
      <c r="K8" s="38">
        <v>0</v>
      </c>
      <c r="L8" s="38">
        <v>0</v>
      </c>
      <c r="M8" s="38">
        <v>0</v>
      </c>
      <c r="N8" s="38">
        <v>0</v>
      </c>
      <c r="O8" s="38">
        <v>0</v>
      </c>
      <c r="P8" s="38">
        <v>0</v>
      </c>
      <c r="Q8" s="38">
        <v>0</v>
      </c>
      <c r="R8" s="38">
        <v>0</v>
      </c>
      <c r="S8" s="38">
        <v>0</v>
      </c>
      <c r="T8" s="38">
        <v>0</v>
      </c>
      <c r="U8" s="38">
        <v>50</v>
      </c>
      <c r="V8" s="38">
        <v>24</v>
      </c>
      <c r="W8" s="38">
        <v>33</v>
      </c>
      <c r="X8" s="38">
        <v>28</v>
      </c>
      <c r="Y8" s="38">
        <v>1</v>
      </c>
      <c r="Z8" s="38">
        <v>2</v>
      </c>
      <c r="AA8" s="38">
        <v>562</v>
      </c>
      <c r="AB8" s="38">
        <v>820</v>
      </c>
      <c r="AC8" s="38">
        <v>970</v>
      </c>
      <c r="AD8" s="38">
        <v>1084</v>
      </c>
      <c r="AE8" s="38">
        <v>1408</v>
      </c>
      <c r="AF8" s="38">
        <v>1664</v>
      </c>
      <c r="AG8" s="38">
        <v>1779</v>
      </c>
      <c r="AH8" s="38">
        <v>2133</v>
      </c>
      <c r="AI8" s="38">
        <v>2535</v>
      </c>
      <c r="AJ8" s="38">
        <v>3048</v>
      </c>
      <c r="AK8" s="38">
        <v>3886</v>
      </c>
      <c r="AL8" s="38">
        <v>4353</v>
      </c>
      <c r="AM8" s="38">
        <v>3901</v>
      </c>
      <c r="AN8" s="38">
        <v>3026</v>
      </c>
      <c r="AO8" s="38">
        <v>4220</v>
      </c>
      <c r="AP8" s="38">
        <v>6867</v>
      </c>
      <c r="AQ8" s="38">
        <v>6268</v>
      </c>
      <c r="AR8" s="38">
        <v>9267</v>
      </c>
      <c r="AS8" s="38">
        <v>9620</v>
      </c>
      <c r="AT8" s="38">
        <v>11732</v>
      </c>
      <c r="AU8" s="38">
        <v>12653</v>
      </c>
      <c r="AV8" s="38">
        <v>16883</v>
      </c>
      <c r="AW8" s="38">
        <v>16746</v>
      </c>
      <c r="AX8" s="38">
        <v>16067</v>
      </c>
      <c r="AY8" s="38">
        <v>15098</v>
      </c>
      <c r="AZ8" s="38">
        <v>15828</v>
      </c>
      <c r="BA8" s="38">
        <v>15556</v>
      </c>
      <c r="BB8" s="38">
        <v>14298</v>
      </c>
      <c r="BC8" s="35"/>
      <c r="BD8" s="35"/>
      <c r="BE8" s="35"/>
      <c r="BF8" s="35"/>
      <c r="BG8" s="35"/>
      <c r="BH8" s="35"/>
      <c r="BI8" s="35"/>
    </row>
    <row r="9" spans="1:61" x14ac:dyDescent="0.2">
      <c r="A9" s="37" t="s">
        <v>4</v>
      </c>
      <c r="B9" s="37" t="s">
        <v>95</v>
      </c>
      <c r="C9" s="38">
        <v>217913</v>
      </c>
      <c r="D9" s="38">
        <v>252550</v>
      </c>
      <c r="E9" s="38">
        <v>282189</v>
      </c>
      <c r="F9" s="38">
        <v>270901</v>
      </c>
      <c r="G9" s="38">
        <v>261269</v>
      </c>
      <c r="H9" s="38">
        <v>264615</v>
      </c>
      <c r="I9" s="38">
        <v>358459</v>
      </c>
      <c r="J9" s="38">
        <v>334751</v>
      </c>
      <c r="K9" s="38">
        <v>446344</v>
      </c>
      <c r="L9" s="38">
        <v>439633</v>
      </c>
      <c r="M9" s="38">
        <v>586902</v>
      </c>
      <c r="N9" s="38">
        <v>510999</v>
      </c>
      <c r="O9" s="38">
        <v>459238</v>
      </c>
      <c r="P9" s="38">
        <v>551332</v>
      </c>
      <c r="Q9" s="38">
        <v>528433</v>
      </c>
      <c r="R9" s="38">
        <v>491880</v>
      </c>
      <c r="S9" s="38">
        <v>473209</v>
      </c>
      <c r="T9" s="38">
        <v>504542</v>
      </c>
      <c r="U9" s="38">
        <v>538519</v>
      </c>
      <c r="V9" s="38">
        <v>608484</v>
      </c>
      <c r="W9" s="38">
        <v>836629</v>
      </c>
      <c r="X9" s="38">
        <v>857168</v>
      </c>
      <c r="Y9" s="38">
        <v>919750</v>
      </c>
      <c r="Z9" s="38">
        <v>905839</v>
      </c>
      <c r="AA9" s="38">
        <v>783039</v>
      </c>
      <c r="AB9" s="38">
        <v>856950</v>
      </c>
      <c r="AC9" s="38">
        <v>931601</v>
      </c>
      <c r="AD9" s="38">
        <v>916634</v>
      </c>
      <c r="AE9" s="38">
        <v>776336</v>
      </c>
      <c r="AF9" s="38">
        <v>775942</v>
      </c>
      <c r="AG9" s="38">
        <v>949941</v>
      </c>
      <c r="AH9" s="38">
        <v>956310</v>
      </c>
      <c r="AI9" s="38">
        <v>946616</v>
      </c>
      <c r="AJ9" s="38">
        <v>1086445</v>
      </c>
      <c r="AK9" s="38">
        <v>1169325</v>
      </c>
      <c r="AL9" s="38">
        <v>1139746</v>
      </c>
      <c r="AM9" s="38">
        <v>1045797</v>
      </c>
      <c r="AN9" s="38">
        <v>648935</v>
      </c>
      <c r="AO9" s="38">
        <v>1052908</v>
      </c>
      <c r="AP9" s="38">
        <v>989015</v>
      </c>
      <c r="AQ9" s="38">
        <v>747150</v>
      </c>
      <c r="AR9" s="38">
        <v>1006898</v>
      </c>
      <c r="AS9" s="38">
        <v>1113796</v>
      </c>
      <c r="AT9" s="38">
        <v>957708</v>
      </c>
      <c r="AU9" s="38">
        <v>917950</v>
      </c>
      <c r="AV9" s="38">
        <v>919767</v>
      </c>
      <c r="AW9" s="38">
        <v>975746</v>
      </c>
      <c r="AX9" s="38">
        <v>927177</v>
      </c>
      <c r="AY9" s="38">
        <v>827472</v>
      </c>
      <c r="AZ9" s="38">
        <v>736436</v>
      </c>
      <c r="BA9" s="38">
        <v>882062</v>
      </c>
      <c r="BB9" s="38">
        <v>916926</v>
      </c>
      <c r="BC9" s="35"/>
      <c r="BD9" s="35"/>
      <c r="BE9" s="35"/>
      <c r="BF9" s="35"/>
      <c r="BG9" s="35"/>
      <c r="BH9" s="35"/>
      <c r="BI9" s="35"/>
    </row>
    <row r="10" spans="1:61" x14ac:dyDescent="0.2">
      <c r="A10" s="37" t="s">
        <v>0</v>
      </c>
      <c r="B10" s="37" t="s">
        <v>95</v>
      </c>
      <c r="C10" s="38">
        <v>12300</v>
      </c>
      <c r="D10" s="38">
        <v>21555</v>
      </c>
      <c r="E10" s="38">
        <v>22424</v>
      </c>
      <c r="F10" s="38">
        <v>27988</v>
      </c>
      <c r="G10" s="38">
        <v>35382</v>
      </c>
      <c r="H10" s="38">
        <v>41919</v>
      </c>
      <c r="I10" s="38">
        <v>34052</v>
      </c>
      <c r="J10" s="38">
        <v>37994</v>
      </c>
      <c r="K10" s="38">
        <v>47386</v>
      </c>
      <c r="L10" s="38">
        <v>123072</v>
      </c>
      <c r="M10" s="38">
        <v>130475</v>
      </c>
      <c r="N10" s="38">
        <v>265737</v>
      </c>
      <c r="O10" s="38">
        <v>169218</v>
      </c>
      <c r="P10" s="38">
        <v>183308</v>
      </c>
      <c r="Q10" s="38">
        <v>154934</v>
      </c>
      <c r="R10" s="38">
        <v>210540</v>
      </c>
      <c r="S10" s="38">
        <v>195615</v>
      </c>
      <c r="T10" s="38">
        <v>287973</v>
      </c>
      <c r="U10" s="38">
        <v>364501</v>
      </c>
      <c r="V10" s="38">
        <v>365821</v>
      </c>
      <c r="W10" s="38">
        <v>322607</v>
      </c>
      <c r="X10" s="38">
        <v>392318</v>
      </c>
      <c r="Y10" s="38">
        <v>470922</v>
      </c>
      <c r="Z10" s="38">
        <v>550936</v>
      </c>
      <c r="AA10" s="38">
        <v>306640</v>
      </c>
      <c r="AB10" s="38">
        <v>321909</v>
      </c>
      <c r="AC10" s="38">
        <v>393587</v>
      </c>
      <c r="AD10" s="38">
        <v>357603</v>
      </c>
      <c r="AE10" s="38">
        <v>306337</v>
      </c>
      <c r="AF10" s="38">
        <v>357508</v>
      </c>
      <c r="AG10" s="38">
        <v>442007</v>
      </c>
      <c r="AH10" s="38">
        <v>500702</v>
      </c>
      <c r="AI10" s="38">
        <v>347140</v>
      </c>
      <c r="AJ10" s="38">
        <v>490163</v>
      </c>
      <c r="AK10" s="38">
        <v>506350</v>
      </c>
      <c r="AL10" s="38">
        <v>487437</v>
      </c>
      <c r="AM10" s="38">
        <v>477797</v>
      </c>
      <c r="AN10" s="38">
        <v>492495</v>
      </c>
      <c r="AO10" s="38">
        <v>592296</v>
      </c>
      <c r="AP10" s="38">
        <v>650739</v>
      </c>
      <c r="AQ10" s="38">
        <v>479642</v>
      </c>
      <c r="AR10" s="38">
        <v>622767</v>
      </c>
      <c r="AS10" s="38">
        <v>622949</v>
      </c>
      <c r="AT10" s="38">
        <v>585241</v>
      </c>
      <c r="AU10" s="38">
        <v>565021</v>
      </c>
      <c r="AV10" s="38">
        <v>533220</v>
      </c>
      <c r="AW10" s="38">
        <v>563916</v>
      </c>
      <c r="AX10" s="38">
        <v>542391</v>
      </c>
      <c r="AY10" s="38">
        <v>493424</v>
      </c>
      <c r="AZ10" s="38">
        <v>468031</v>
      </c>
      <c r="BA10" s="38">
        <v>497047</v>
      </c>
      <c r="BB10" s="38">
        <v>511698</v>
      </c>
      <c r="BC10" s="35"/>
      <c r="BD10" s="35"/>
      <c r="BE10" s="35"/>
      <c r="BF10" s="35"/>
      <c r="BG10" s="35"/>
      <c r="BH10" s="35"/>
      <c r="BI10" s="35"/>
    </row>
    <row r="11" spans="1:61" x14ac:dyDescent="0.2">
      <c r="A11" s="37" t="s">
        <v>5</v>
      </c>
      <c r="B11" s="37" t="s">
        <v>95</v>
      </c>
      <c r="C11" s="38">
        <v>3070</v>
      </c>
      <c r="D11" s="38">
        <v>3368</v>
      </c>
      <c r="E11" s="38">
        <v>4362</v>
      </c>
      <c r="F11" s="38">
        <v>6220</v>
      </c>
      <c r="G11" s="38">
        <v>6701</v>
      </c>
      <c r="H11" s="38">
        <v>6804</v>
      </c>
      <c r="I11" s="38">
        <v>7938</v>
      </c>
      <c r="J11" s="38">
        <v>51216</v>
      </c>
      <c r="K11" s="38">
        <v>64445</v>
      </c>
      <c r="L11" s="38">
        <v>178293</v>
      </c>
      <c r="M11" s="38">
        <v>288998</v>
      </c>
      <c r="N11" s="38">
        <v>258193</v>
      </c>
      <c r="O11" s="38">
        <v>192407</v>
      </c>
      <c r="P11" s="38">
        <v>211004</v>
      </c>
      <c r="Q11" s="38">
        <v>260522</v>
      </c>
      <c r="R11" s="38">
        <v>181046</v>
      </c>
      <c r="S11" s="38">
        <v>204352</v>
      </c>
      <c r="T11" s="38">
        <v>240167</v>
      </c>
      <c r="U11" s="38">
        <v>298591</v>
      </c>
      <c r="V11" s="38">
        <v>295061</v>
      </c>
      <c r="W11" s="38">
        <v>274568</v>
      </c>
      <c r="X11" s="38">
        <v>670559</v>
      </c>
      <c r="Y11" s="38">
        <v>577586</v>
      </c>
      <c r="Z11" s="38">
        <v>718504</v>
      </c>
      <c r="AA11" s="38">
        <v>610652</v>
      </c>
      <c r="AB11" s="38">
        <v>835625</v>
      </c>
      <c r="AC11" s="38">
        <v>844159</v>
      </c>
      <c r="AD11" s="38">
        <v>676294</v>
      </c>
      <c r="AE11" s="38">
        <v>822711</v>
      </c>
      <c r="AF11" s="38">
        <v>904125</v>
      </c>
      <c r="AG11" s="38">
        <v>684773</v>
      </c>
      <c r="AH11" s="38">
        <v>1073782</v>
      </c>
      <c r="AI11" s="38">
        <v>1195556</v>
      </c>
      <c r="AJ11" s="38">
        <v>1245746</v>
      </c>
      <c r="AK11" s="38">
        <v>1056305</v>
      </c>
      <c r="AL11" s="38">
        <v>1282920</v>
      </c>
      <c r="AM11" s="38">
        <v>1033279</v>
      </c>
      <c r="AN11" s="38">
        <v>1141074</v>
      </c>
      <c r="AO11" s="38">
        <v>1104970</v>
      </c>
      <c r="AP11" s="38">
        <v>1291977</v>
      </c>
      <c r="AQ11" s="38">
        <v>1432647</v>
      </c>
      <c r="AR11" s="38">
        <v>1503734</v>
      </c>
      <c r="AS11" s="38">
        <v>1724236</v>
      </c>
      <c r="AT11" s="38">
        <v>1895846</v>
      </c>
      <c r="AU11" s="38">
        <v>2222870</v>
      </c>
      <c r="AV11" s="38">
        <v>2447051</v>
      </c>
      <c r="AW11" s="38">
        <v>2389803</v>
      </c>
      <c r="AX11" s="38">
        <v>2557211</v>
      </c>
      <c r="AY11" s="38">
        <v>2504078</v>
      </c>
      <c r="AZ11" s="38">
        <v>2847161</v>
      </c>
      <c r="BA11" s="38">
        <v>3182501</v>
      </c>
      <c r="BB11" s="38">
        <v>3395112</v>
      </c>
      <c r="BC11" s="35"/>
      <c r="BD11" s="35"/>
      <c r="BE11" s="35"/>
      <c r="BF11" s="35"/>
      <c r="BG11" s="35"/>
      <c r="BH11" s="35"/>
      <c r="BI11" s="35"/>
    </row>
    <row r="12" spans="1:61" x14ac:dyDescent="0.2">
      <c r="A12" s="37" t="s">
        <v>27</v>
      </c>
      <c r="B12" s="37" t="s">
        <v>95</v>
      </c>
      <c r="C12" s="38">
        <v>0</v>
      </c>
      <c r="D12" s="38">
        <v>0</v>
      </c>
      <c r="E12" s="38">
        <v>0</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3600</v>
      </c>
      <c r="AK12" s="38">
        <v>4579</v>
      </c>
      <c r="AL12" s="38">
        <v>2924</v>
      </c>
      <c r="AM12" s="38">
        <v>2082</v>
      </c>
      <c r="AN12" s="38">
        <v>7042</v>
      </c>
      <c r="AO12" s="38">
        <v>14000</v>
      </c>
      <c r="AP12" s="38">
        <v>4613</v>
      </c>
      <c r="AQ12" s="38">
        <v>7331</v>
      </c>
      <c r="AR12" s="38">
        <v>15656</v>
      </c>
      <c r="AS12" s="38">
        <v>10428</v>
      </c>
      <c r="AT12" s="38">
        <v>19089</v>
      </c>
      <c r="AU12" s="38">
        <v>8458</v>
      </c>
      <c r="AV12" s="38">
        <v>27321</v>
      </c>
      <c r="AW12" s="38">
        <v>24234</v>
      </c>
      <c r="AX12" s="38">
        <v>9549</v>
      </c>
      <c r="AY12" s="38">
        <v>24919</v>
      </c>
      <c r="AZ12" s="38">
        <v>37258</v>
      </c>
      <c r="BA12" s="38">
        <v>22647</v>
      </c>
      <c r="BB12" s="38">
        <v>37508</v>
      </c>
      <c r="BC12" s="35"/>
      <c r="BD12" s="35"/>
      <c r="BE12" s="35"/>
      <c r="BF12" s="35"/>
      <c r="BG12" s="35"/>
      <c r="BH12" s="35"/>
      <c r="BI12" s="35"/>
    </row>
    <row r="13" spans="1:61" x14ac:dyDescent="0.2">
      <c r="A13" s="37" t="s">
        <v>96</v>
      </c>
      <c r="B13" s="37" t="s">
        <v>95</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1082</v>
      </c>
      <c r="AI13" s="38">
        <v>679</v>
      </c>
      <c r="AJ13" s="38">
        <v>4236</v>
      </c>
      <c r="AK13" s="38">
        <v>1161</v>
      </c>
      <c r="AL13" s="38">
        <v>1942</v>
      </c>
      <c r="AM13" s="38">
        <v>2368</v>
      </c>
      <c r="AN13" s="38">
        <v>2338</v>
      </c>
      <c r="AO13" s="38">
        <v>6472</v>
      </c>
      <c r="AP13" s="38">
        <v>4743</v>
      </c>
      <c r="AQ13" s="38">
        <v>11377</v>
      </c>
      <c r="AR13" s="38">
        <v>15331</v>
      </c>
      <c r="AS13" s="38">
        <v>10413</v>
      </c>
      <c r="AT13" s="38">
        <v>12304</v>
      </c>
      <c r="AU13" s="38">
        <v>18282</v>
      </c>
      <c r="AV13" s="38">
        <v>28225</v>
      </c>
      <c r="AW13" s="38">
        <v>11198</v>
      </c>
      <c r="AX13" s="38">
        <v>13683</v>
      </c>
      <c r="AY13" s="38">
        <v>20275</v>
      </c>
      <c r="AZ13" s="38">
        <v>27898</v>
      </c>
      <c r="BA13" s="38">
        <v>41231</v>
      </c>
      <c r="BB13" s="38">
        <v>24252</v>
      </c>
      <c r="BC13" s="35"/>
      <c r="BD13" s="35"/>
      <c r="BE13" s="35"/>
      <c r="BF13" s="35"/>
      <c r="BG13" s="35"/>
      <c r="BH13" s="35"/>
      <c r="BI13" s="35"/>
    </row>
    <row r="14" spans="1:61" x14ac:dyDescent="0.2">
      <c r="A14" s="37" t="s">
        <v>25</v>
      </c>
      <c r="B14" s="37" t="s">
        <v>95</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64</v>
      </c>
      <c r="AJ14" s="38">
        <v>623</v>
      </c>
      <c r="AK14" s="38">
        <v>1475</v>
      </c>
      <c r="AL14" s="38">
        <v>1532</v>
      </c>
      <c r="AM14" s="38">
        <v>3328</v>
      </c>
      <c r="AN14" s="38">
        <v>5832</v>
      </c>
      <c r="AO14" s="38">
        <v>5892</v>
      </c>
      <c r="AP14" s="38">
        <v>6160</v>
      </c>
      <c r="AQ14" s="38">
        <v>9633</v>
      </c>
      <c r="AR14" s="38">
        <v>8451</v>
      </c>
      <c r="AS14" s="38">
        <v>10269</v>
      </c>
      <c r="AT14" s="38">
        <v>11095</v>
      </c>
      <c r="AU14" s="38">
        <v>10004</v>
      </c>
      <c r="AV14" s="38">
        <v>9632</v>
      </c>
      <c r="AW14" s="38">
        <v>8976</v>
      </c>
      <c r="AX14" s="38">
        <v>9585</v>
      </c>
      <c r="AY14" s="38">
        <v>7599</v>
      </c>
      <c r="AZ14" s="38">
        <v>6241</v>
      </c>
      <c r="BA14" s="38">
        <v>8067</v>
      </c>
      <c r="BB14" s="38">
        <v>7101</v>
      </c>
      <c r="BC14" s="35"/>
      <c r="BD14" s="35"/>
      <c r="BE14" s="35"/>
      <c r="BF14" s="35"/>
      <c r="BG14" s="35"/>
      <c r="BH14" s="35"/>
      <c r="BI14" s="35"/>
    </row>
    <row r="15" spans="1:61" x14ac:dyDescent="0.2">
      <c r="A15" s="37" t="s">
        <v>97</v>
      </c>
      <c r="B15" s="37" t="s">
        <v>95</v>
      </c>
      <c r="C15" s="38">
        <v>0</v>
      </c>
      <c r="D15" s="38">
        <v>553</v>
      </c>
      <c r="E15" s="38">
        <v>1245</v>
      </c>
      <c r="F15" s="38">
        <v>184</v>
      </c>
      <c r="G15" s="38">
        <v>163</v>
      </c>
      <c r="H15" s="38">
        <v>927</v>
      </c>
      <c r="I15" s="38">
        <v>2</v>
      </c>
      <c r="J15" s="38">
        <v>0</v>
      </c>
      <c r="K15" s="38">
        <v>2510</v>
      </c>
      <c r="L15" s="38">
        <v>2663</v>
      </c>
      <c r="M15" s="38">
        <v>68</v>
      </c>
      <c r="N15" s="38">
        <v>488</v>
      </c>
      <c r="O15" s="38">
        <v>1062</v>
      </c>
      <c r="P15" s="38">
        <v>1844</v>
      </c>
      <c r="Q15" s="38">
        <v>837</v>
      </c>
      <c r="R15" s="38">
        <v>17</v>
      </c>
      <c r="S15" s="38">
        <v>3285</v>
      </c>
      <c r="T15" s="38">
        <v>266</v>
      </c>
      <c r="U15" s="38">
        <v>2158</v>
      </c>
      <c r="V15" s="38">
        <v>1459</v>
      </c>
      <c r="W15" s="38">
        <v>831</v>
      </c>
      <c r="X15" s="38">
        <v>9181</v>
      </c>
      <c r="Y15" s="38">
        <v>17351</v>
      </c>
      <c r="Z15" s="38">
        <v>2</v>
      </c>
      <c r="AA15" s="38">
        <v>11603</v>
      </c>
      <c r="AB15" s="38">
        <v>36644</v>
      </c>
      <c r="AC15" s="38">
        <v>8789</v>
      </c>
      <c r="AD15" s="38">
        <v>1037</v>
      </c>
      <c r="AE15" s="38">
        <v>1374</v>
      </c>
      <c r="AF15" s="38">
        <v>37577</v>
      </c>
      <c r="AG15" s="38">
        <v>17258</v>
      </c>
      <c r="AH15" s="38">
        <v>16809</v>
      </c>
      <c r="AI15" s="38">
        <v>125</v>
      </c>
      <c r="AJ15" s="38">
        <v>12824</v>
      </c>
      <c r="AK15" s="38">
        <v>39097</v>
      </c>
      <c r="AL15" s="38">
        <v>73</v>
      </c>
      <c r="AM15" s="38">
        <v>14798</v>
      </c>
      <c r="AN15" s="38">
        <v>8411</v>
      </c>
      <c r="AO15" s="38">
        <v>23421</v>
      </c>
      <c r="AP15" s="38">
        <v>86</v>
      </c>
      <c r="AQ15" s="38">
        <v>12400</v>
      </c>
      <c r="AR15" s="38">
        <v>26755</v>
      </c>
      <c r="AS15" s="38">
        <v>0</v>
      </c>
      <c r="AT15" s="38">
        <v>6962</v>
      </c>
      <c r="AU15" s="38">
        <v>13362</v>
      </c>
      <c r="AV15" s="38">
        <v>5088</v>
      </c>
      <c r="AW15" s="38">
        <v>306</v>
      </c>
      <c r="AX15" s="38">
        <v>0</v>
      </c>
      <c r="AY15" s="38">
        <v>1650</v>
      </c>
      <c r="AZ15" s="38">
        <v>21138</v>
      </c>
      <c r="BA15" s="38">
        <v>0</v>
      </c>
      <c r="BB15" s="38">
        <v>6663</v>
      </c>
      <c r="BC15" s="35"/>
      <c r="BD15" s="35"/>
      <c r="BE15" s="35"/>
      <c r="BF15" s="35"/>
      <c r="BG15" s="35"/>
      <c r="BH15" s="35"/>
      <c r="BI15" s="35"/>
    </row>
    <row r="16" spans="1:61" x14ac:dyDescent="0.2">
      <c r="A16" s="37" t="s">
        <v>98</v>
      </c>
      <c r="B16" s="37" t="s">
        <v>95</v>
      </c>
      <c r="C16" s="38">
        <v>76</v>
      </c>
      <c r="D16" s="38">
        <v>862</v>
      </c>
      <c r="E16" s="38">
        <v>98</v>
      </c>
      <c r="F16" s="38">
        <v>0</v>
      </c>
      <c r="G16" s="38">
        <v>830</v>
      </c>
      <c r="H16" s="38">
        <v>1694</v>
      </c>
      <c r="I16" s="38">
        <v>121</v>
      </c>
      <c r="J16" s="38">
        <v>86</v>
      </c>
      <c r="K16" s="38">
        <v>1264</v>
      </c>
      <c r="L16" s="38">
        <v>1557</v>
      </c>
      <c r="M16" s="38">
        <v>738</v>
      </c>
      <c r="N16" s="38">
        <v>0</v>
      </c>
      <c r="O16" s="38">
        <v>47</v>
      </c>
      <c r="P16" s="38">
        <v>4975</v>
      </c>
      <c r="Q16" s="38">
        <v>11188</v>
      </c>
      <c r="R16" s="38">
        <v>20</v>
      </c>
      <c r="S16" s="38">
        <v>1332</v>
      </c>
      <c r="T16" s="38">
        <v>2398</v>
      </c>
      <c r="U16" s="38">
        <v>2151</v>
      </c>
      <c r="V16" s="38">
        <v>213</v>
      </c>
      <c r="W16" s="38">
        <v>174</v>
      </c>
      <c r="X16" s="38">
        <v>3860</v>
      </c>
      <c r="Y16" s="38">
        <v>807</v>
      </c>
      <c r="Z16" s="38">
        <v>5623</v>
      </c>
      <c r="AA16" s="38">
        <v>16901</v>
      </c>
      <c r="AB16" s="38">
        <v>12161</v>
      </c>
      <c r="AC16" s="38">
        <v>11165</v>
      </c>
      <c r="AD16" s="38">
        <v>10564</v>
      </c>
      <c r="AE16" s="38">
        <v>11253</v>
      </c>
      <c r="AF16" s="38">
        <v>15405</v>
      </c>
      <c r="AG16" s="38">
        <v>16170</v>
      </c>
      <c r="AH16" s="38">
        <v>21311</v>
      </c>
      <c r="AI16" s="38">
        <v>5338</v>
      </c>
      <c r="AJ16" s="38">
        <v>11184</v>
      </c>
      <c r="AK16" s="38">
        <v>486</v>
      </c>
      <c r="AL16" s="38">
        <v>0</v>
      </c>
      <c r="AM16" s="38">
        <v>27</v>
      </c>
      <c r="AN16" s="38">
        <v>73</v>
      </c>
      <c r="AO16" s="38">
        <v>1944</v>
      </c>
      <c r="AP16" s="38">
        <v>3417</v>
      </c>
      <c r="AQ16" s="38">
        <v>1560</v>
      </c>
      <c r="AR16" s="38">
        <v>0</v>
      </c>
      <c r="AS16" s="38">
        <v>4400</v>
      </c>
      <c r="AT16" s="38">
        <v>0</v>
      </c>
      <c r="AU16" s="38">
        <v>0</v>
      </c>
      <c r="AV16" s="38">
        <v>2849</v>
      </c>
      <c r="AW16" s="38">
        <v>8117</v>
      </c>
      <c r="AX16" s="38">
        <v>655</v>
      </c>
      <c r="AY16" s="38">
        <v>2742</v>
      </c>
      <c r="AZ16" s="38">
        <v>2400</v>
      </c>
      <c r="BA16" s="38">
        <v>1029</v>
      </c>
      <c r="BB16" s="38">
        <v>291</v>
      </c>
      <c r="BC16" s="35"/>
      <c r="BD16" s="35"/>
      <c r="BE16" s="35"/>
      <c r="BF16" s="35"/>
      <c r="BG16" s="35"/>
      <c r="BH16" s="35"/>
      <c r="BI16" s="35"/>
    </row>
    <row r="17" spans="1:61" x14ac:dyDescent="0.2">
      <c r="A17" s="37" t="s">
        <v>99</v>
      </c>
      <c r="B17" s="37" t="s">
        <v>95</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8">
        <v>0</v>
      </c>
      <c r="AK17" s="38">
        <v>0</v>
      </c>
      <c r="AL17" s="38">
        <v>0</v>
      </c>
      <c r="AM17" s="38">
        <v>124</v>
      </c>
      <c r="AN17" s="38">
        <v>56</v>
      </c>
      <c r="AO17" s="38">
        <v>609</v>
      </c>
      <c r="AP17" s="38">
        <v>2</v>
      </c>
      <c r="AQ17" s="38">
        <v>504</v>
      </c>
      <c r="AR17" s="38">
        <v>1088</v>
      </c>
      <c r="AS17" s="38">
        <v>0</v>
      </c>
      <c r="AT17" s="38">
        <v>283</v>
      </c>
      <c r="AU17" s="38">
        <v>1086</v>
      </c>
      <c r="AV17" s="38">
        <v>413</v>
      </c>
      <c r="AW17" s="38">
        <v>25</v>
      </c>
      <c r="AX17" s="38">
        <v>0</v>
      </c>
      <c r="AY17" s="38">
        <v>145</v>
      </c>
      <c r="AZ17" s="38">
        <v>1844</v>
      </c>
      <c r="BA17" s="38">
        <v>0</v>
      </c>
      <c r="BB17" s="38">
        <v>583</v>
      </c>
      <c r="BC17" s="35"/>
      <c r="BD17" s="35"/>
      <c r="BE17" s="35"/>
      <c r="BF17" s="35"/>
      <c r="BG17" s="35"/>
      <c r="BH17" s="35"/>
      <c r="BI17" s="35"/>
    </row>
    <row r="18" spans="1:61" ht="15" customHeight="1" x14ac:dyDescent="0.2">
      <c r="A18" s="37" t="s">
        <v>100</v>
      </c>
      <c r="B18" s="37" t="s">
        <v>95</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136</v>
      </c>
      <c r="AN18" s="38">
        <v>3</v>
      </c>
      <c r="AO18" s="38">
        <v>59</v>
      </c>
      <c r="AP18" s="38">
        <v>104</v>
      </c>
      <c r="AQ18" s="38">
        <v>73</v>
      </c>
      <c r="AR18" s="38">
        <v>0</v>
      </c>
      <c r="AS18" s="38">
        <v>205</v>
      </c>
      <c r="AT18" s="38">
        <v>0</v>
      </c>
      <c r="AU18" s="40">
        <v>0</v>
      </c>
      <c r="AV18" s="40">
        <v>261</v>
      </c>
      <c r="AW18" s="40">
        <v>744</v>
      </c>
      <c r="AX18" s="40">
        <v>60</v>
      </c>
      <c r="AY18" s="40">
        <v>266</v>
      </c>
      <c r="AZ18" s="38">
        <v>231</v>
      </c>
      <c r="BA18" s="38">
        <v>100</v>
      </c>
      <c r="BB18" s="38">
        <v>28</v>
      </c>
      <c r="BC18" s="35"/>
      <c r="BD18" s="35"/>
      <c r="BE18" s="35"/>
      <c r="BF18" s="35"/>
      <c r="BG18" s="35"/>
      <c r="BH18" s="35"/>
      <c r="BI18" s="35"/>
    </row>
    <row r="19" spans="1:61" ht="15" customHeight="1" x14ac:dyDescent="0.2">
      <c r="A19" s="37" t="s">
        <v>101</v>
      </c>
      <c r="B19" s="37"/>
      <c r="C19" s="38">
        <f t="shared" ref="C19:AX19" si="0">SUM(C4:C18)</f>
        <v>275505</v>
      </c>
      <c r="D19" s="38">
        <f t="shared" si="0"/>
        <v>324126</v>
      </c>
      <c r="E19" s="38">
        <f t="shared" si="0"/>
        <v>356721</v>
      </c>
      <c r="F19" s="38">
        <f t="shared" si="0"/>
        <v>350611</v>
      </c>
      <c r="G19" s="38">
        <f t="shared" si="0"/>
        <v>348938</v>
      </c>
      <c r="H19" s="38">
        <f t="shared" si="0"/>
        <v>363338</v>
      </c>
      <c r="I19" s="38">
        <f t="shared" si="0"/>
        <v>454091</v>
      </c>
      <c r="J19" s="38">
        <f t="shared" si="0"/>
        <v>476571</v>
      </c>
      <c r="K19" s="38">
        <f t="shared" si="0"/>
        <v>625435</v>
      </c>
      <c r="L19" s="38">
        <f t="shared" si="0"/>
        <v>808446</v>
      </c>
      <c r="M19" s="38">
        <f t="shared" si="0"/>
        <v>1107113</v>
      </c>
      <c r="N19" s="38">
        <f t="shared" si="0"/>
        <v>1128744</v>
      </c>
      <c r="O19" s="38">
        <f t="shared" si="0"/>
        <v>921352</v>
      </c>
      <c r="P19" s="38">
        <f t="shared" si="0"/>
        <v>1060712</v>
      </c>
      <c r="Q19" s="38">
        <f t="shared" si="0"/>
        <v>1089293</v>
      </c>
      <c r="R19" s="38">
        <f t="shared" si="0"/>
        <v>1029069</v>
      </c>
      <c r="S19" s="38">
        <f t="shared" si="0"/>
        <v>1033500</v>
      </c>
      <c r="T19" s="38">
        <f t="shared" si="0"/>
        <v>1229855</v>
      </c>
      <c r="U19" s="38">
        <f t="shared" si="0"/>
        <v>1420936</v>
      </c>
      <c r="V19" s="38">
        <f t="shared" si="0"/>
        <v>1487423</v>
      </c>
      <c r="W19" s="38">
        <f t="shared" si="0"/>
        <v>1665277</v>
      </c>
      <c r="X19" s="38">
        <f t="shared" si="0"/>
        <v>2171354</v>
      </c>
      <c r="Y19" s="38">
        <f t="shared" si="0"/>
        <v>2181865</v>
      </c>
      <c r="Z19" s="38">
        <f t="shared" si="0"/>
        <v>2369629</v>
      </c>
      <c r="AA19" s="38">
        <f t="shared" si="0"/>
        <v>1882149</v>
      </c>
      <c r="AB19" s="38">
        <f t="shared" si="0"/>
        <v>2251929</v>
      </c>
      <c r="AC19" s="38">
        <f t="shared" si="0"/>
        <v>2389597</v>
      </c>
      <c r="AD19" s="38">
        <f t="shared" si="0"/>
        <v>2162797</v>
      </c>
      <c r="AE19" s="38">
        <f t="shared" si="0"/>
        <v>2114218</v>
      </c>
      <c r="AF19" s="38">
        <f t="shared" si="0"/>
        <v>2279680</v>
      </c>
      <c r="AG19" s="38">
        <f t="shared" si="0"/>
        <v>2324808</v>
      </c>
      <c r="AH19" s="38">
        <f t="shared" si="0"/>
        <v>2787054</v>
      </c>
      <c r="AI19" s="38">
        <f t="shared" si="0"/>
        <v>2688111</v>
      </c>
      <c r="AJ19" s="38">
        <f t="shared" si="0"/>
        <v>3065004</v>
      </c>
      <c r="AK19" s="38">
        <f t="shared" si="0"/>
        <v>3041838</v>
      </c>
      <c r="AL19" s="38">
        <f t="shared" si="0"/>
        <v>3232203</v>
      </c>
      <c r="AM19" s="38">
        <f t="shared" si="0"/>
        <v>2886702</v>
      </c>
      <c r="AN19" s="38">
        <f t="shared" si="0"/>
        <v>2634429</v>
      </c>
      <c r="AO19" s="38">
        <f t="shared" si="0"/>
        <v>3297447</v>
      </c>
      <c r="AP19" s="38">
        <f t="shared" si="0"/>
        <v>3511758</v>
      </c>
      <c r="AQ19" s="38">
        <f t="shared" si="0"/>
        <v>3178823</v>
      </c>
      <c r="AR19" s="38">
        <f t="shared" si="0"/>
        <v>3856085</v>
      </c>
      <c r="AS19" s="38">
        <f t="shared" si="0"/>
        <v>4350040</v>
      </c>
      <c r="AT19" s="38">
        <f t="shared" si="0"/>
        <v>4329691</v>
      </c>
      <c r="AU19" s="38">
        <f>SUM(AU4:AU18)</f>
        <v>4591112</v>
      </c>
      <c r="AV19" s="38">
        <f t="shared" si="0"/>
        <v>5090583</v>
      </c>
      <c r="AW19" s="38">
        <f t="shared" si="0"/>
        <v>5204803</v>
      </c>
      <c r="AX19" s="38">
        <f t="shared" si="0"/>
        <v>5297708</v>
      </c>
      <c r="AY19" s="38">
        <f t="shared" ref="AY19:BB19" si="1">SUM(AY4:AY18)</f>
        <v>4964961</v>
      </c>
      <c r="AZ19" s="38">
        <f t="shared" si="1"/>
        <v>5521646</v>
      </c>
      <c r="BA19" s="38">
        <f t="shared" si="1"/>
        <v>6059586</v>
      </c>
      <c r="BB19" s="38">
        <f t="shared" si="1"/>
        <v>6407799</v>
      </c>
      <c r="BC19" s="35"/>
      <c r="BD19" s="35"/>
      <c r="BE19" s="35"/>
      <c r="BF19" s="35"/>
      <c r="BG19" s="35"/>
      <c r="BH19" s="35"/>
      <c r="BI19" s="35"/>
    </row>
    <row r="20" spans="1:61" x14ac:dyDescent="0.2">
      <c r="BC20" s="35"/>
      <c r="BD20" s="35"/>
      <c r="BE20" s="35"/>
      <c r="BF20" s="35"/>
      <c r="BG20" s="35"/>
      <c r="BH20" s="35"/>
      <c r="BI20" s="35"/>
    </row>
    <row r="21" spans="1:61" x14ac:dyDescent="0.2">
      <c r="A21" s="41"/>
      <c r="B21" s="37"/>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35"/>
      <c r="BD21" s="35"/>
      <c r="BE21" s="35"/>
      <c r="BF21" s="35"/>
      <c r="BG21" s="35"/>
      <c r="BH21" s="35"/>
      <c r="BI21" s="35"/>
    </row>
    <row r="22" spans="1:61" ht="19" x14ac:dyDescent="0.2">
      <c r="A22" s="43" t="s">
        <v>102</v>
      </c>
      <c r="B22" s="31" t="s">
        <v>51</v>
      </c>
      <c r="C22" s="32"/>
      <c r="D22" s="32"/>
      <c r="E22" s="32"/>
      <c r="F22" s="32">
        <v>2011</v>
      </c>
      <c r="G22" s="32"/>
      <c r="H22" s="32"/>
      <c r="I22" s="32"/>
      <c r="J22" s="32">
        <v>2012</v>
      </c>
      <c r="K22" s="32"/>
      <c r="L22" s="32"/>
      <c r="M22" s="32"/>
      <c r="N22" s="32">
        <v>2013</v>
      </c>
      <c r="O22" s="32"/>
      <c r="P22" s="32"/>
      <c r="Q22" s="32"/>
      <c r="R22" s="32">
        <v>2014</v>
      </c>
      <c r="S22" s="32"/>
      <c r="T22" s="32"/>
      <c r="U22" s="32"/>
      <c r="V22" s="32">
        <v>2015</v>
      </c>
      <c r="W22" s="32"/>
      <c r="X22" s="32"/>
      <c r="Y22" s="32"/>
      <c r="Z22" s="32">
        <v>2016</v>
      </c>
      <c r="AA22" s="32"/>
      <c r="AB22" s="32"/>
      <c r="AC22" s="32"/>
      <c r="AD22" s="32">
        <v>2017</v>
      </c>
      <c r="AE22" s="33"/>
      <c r="AF22" s="33"/>
      <c r="AG22" s="33"/>
      <c r="AH22" s="34">
        <v>2018</v>
      </c>
      <c r="AI22" s="34"/>
      <c r="AJ22" s="34"/>
      <c r="AK22" s="34"/>
      <c r="AL22" s="34">
        <v>2019</v>
      </c>
      <c r="AM22" s="34"/>
      <c r="AN22" s="34"/>
      <c r="AO22" s="33"/>
      <c r="AP22" s="33">
        <v>2020</v>
      </c>
      <c r="AQ22" s="33"/>
      <c r="AR22" s="33"/>
      <c r="AS22" s="33"/>
      <c r="AT22" s="33">
        <v>2021</v>
      </c>
      <c r="AU22" s="33"/>
      <c r="AV22" s="33"/>
      <c r="AW22" s="33"/>
      <c r="AX22" s="33">
        <v>2022</v>
      </c>
      <c r="AY22" s="33"/>
      <c r="AZ22" s="33"/>
      <c r="BA22" s="33"/>
      <c r="BB22" s="33">
        <v>2023</v>
      </c>
      <c r="BC22" s="44"/>
    </row>
    <row r="23" spans="1:61" ht="16" x14ac:dyDescent="0.2">
      <c r="A23" s="36" t="s">
        <v>103</v>
      </c>
      <c r="B23" s="37" t="s">
        <v>81</v>
      </c>
      <c r="C23" s="37" t="s">
        <v>82</v>
      </c>
      <c r="D23" s="37" t="s">
        <v>37</v>
      </c>
      <c r="E23" s="37" t="s">
        <v>36</v>
      </c>
      <c r="F23" s="37" t="s">
        <v>35</v>
      </c>
      <c r="G23" s="37" t="s">
        <v>83</v>
      </c>
      <c r="H23" s="37" t="s">
        <v>37</v>
      </c>
      <c r="I23" s="37" t="s">
        <v>36</v>
      </c>
      <c r="J23" s="37" t="s">
        <v>35</v>
      </c>
      <c r="K23" s="37" t="s">
        <v>84</v>
      </c>
      <c r="L23" s="37" t="s">
        <v>37</v>
      </c>
      <c r="M23" s="37" t="s">
        <v>36</v>
      </c>
      <c r="N23" s="37" t="s">
        <v>35</v>
      </c>
      <c r="O23" s="37" t="s">
        <v>85</v>
      </c>
      <c r="P23" s="37" t="s">
        <v>37</v>
      </c>
      <c r="Q23" s="37" t="s">
        <v>36</v>
      </c>
      <c r="R23" s="37" t="s">
        <v>35</v>
      </c>
      <c r="S23" s="37" t="s">
        <v>86</v>
      </c>
      <c r="T23" s="37" t="s">
        <v>37</v>
      </c>
      <c r="U23" s="37" t="s">
        <v>36</v>
      </c>
      <c r="V23" s="37" t="s">
        <v>35</v>
      </c>
      <c r="W23" s="37" t="s">
        <v>87</v>
      </c>
      <c r="X23" s="37" t="s">
        <v>37</v>
      </c>
      <c r="Y23" s="37" t="s">
        <v>36</v>
      </c>
      <c r="Z23" s="37" t="s">
        <v>35</v>
      </c>
      <c r="AA23" s="37" t="s">
        <v>88</v>
      </c>
      <c r="AB23" s="37" t="s">
        <v>37</v>
      </c>
      <c r="AC23" s="37" t="s">
        <v>36</v>
      </c>
      <c r="AD23" s="37" t="s">
        <v>35</v>
      </c>
      <c r="AE23" s="37" t="s">
        <v>89</v>
      </c>
      <c r="AF23" s="37" t="s">
        <v>37</v>
      </c>
      <c r="AG23" s="37" t="s">
        <v>36</v>
      </c>
      <c r="AH23" s="37" t="s">
        <v>35</v>
      </c>
      <c r="AI23" s="37" t="s">
        <v>90</v>
      </c>
      <c r="AJ23" s="38" t="s">
        <v>37</v>
      </c>
      <c r="AK23" s="38" t="s">
        <v>36</v>
      </c>
      <c r="AL23" s="38" t="s">
        <v>35</v>
      </c>
      <c r="AM23" s="37" t="s">
        <v>91</v>
      </c>
      <c r="AN23" s="37" t="s">
        <v>37</v>
      </c>
      <c r="AO23" s="37" t="s">
        <v>36</v>
      </c>
      <c r="AP23" s="37" t="s">
        <v>35</v>
      </c>
      <c r="AQ23" s="37" t="s">
        <v>92</v>
      </c>
      <c r="AR23" s="37" t="s">
        <v>37</v>
      </c>
      <c r="AS23" s="37" t="s">
        <v>36</v>
      </c>
      <c r="AT23" s="37" t="s">
        <v>35</v>
      </c>
      <c r="AU23" s="37" t="s">
        <v>93</v>
      </c>
      <c r="AV23" s="37" t="s">
        <v>37</v>
      </c>
      <c r="AW23" s="37" t="s">
        <v>36</v>
      </c>
      <c r="AX23" s="37" t="s">
        <v>35</v>
      </c>
      <c r="AY23" s="37" t="s">
        <v>94</v>
      </c>
      <c r="AZ23" s="37" t="s">
        <v>37</v>
      </c>
      <c r="BA23" s="37" t="s">
        <v>36</v>
      </c>
      <c r="BB23" s="37" t="s">
        <v>35</v>
      </c>
      <c r="BC23" s="44"/>
    </row>
    <row r="24" spans="1:61" x14ac:dyDescent="0.2">
      <c r="A24" s="37" t="s">
        <v>104</v>
      </c>
      <c r="B24" s="38" t="s">
        <v>95</v>
      </c>
      <c r="C24" s="38">
        <v>459</v>
      </c>
      <c r="D24" s="38">
        <v>1268</v>
      </c>
      <c r="E24" s="38">
        <v>2455</v>
      </c>
      <c r="F24" s="38">
        <v>3536</v>
      </c>
      <c r="G24" s="38">
        <v>4519</v>
      </c>
      <c r="H24" s="38">
        <v>5560</v>
      </c>
      <c r="I24" s="38">
        <v>7294</v>
      </c>
      <c r="J24" s="38">
        <v>9611</v>
      </c>
      <c r="K24" s="38">
        <v>15051</v>
      </c>
      <c r="L24" s="38">
        <v>19516</v>
      </c>
      <c r="M24" s="38">
        <v>25039</v>
      </c>
      <c r="N24" s="38">
        <v>34347</v>
      </c>
      <c r="O24" s="38">
        <v>41753</v>
      </c>
      <c r="P24" s="38">
        <v>51092</v>
      </c>
      <c r="Q24" s="38">
        <v>59366</v>
      </c>
      <c r="R24" s="38">
        <v>69119</v>
      </c>
      <c r="S24" s="38">
        <v>73708</v>
      </c>
      <c r="T24" s="38">
        <v>78072</v>
      </c>
      <c r="U24" s="38">
        <v>90921</v>
      </c>
      <c r="V24" s="38">
        <v>94821</v>
      </c>
      <c r="W24" s="38">
        <v>124882</v>
      </c>
      <c r="X24" s="38">
        <v>132376</v>
      </c>
      <c r="Y24" s="38">
        <v>141880</v>
      </c>
      <c r="Z24" s="38">
        <v>165562</v>
      </c>
      <c r="AA24" s="38">
        <v>189333</v>
      </c>
      <c r="AB24" s="38">
        <v>191394</v>
      </c>
      <c r="AC24" s="38">
        <v>202791</v>
      </c>
      <c r="AD24" s="38">
        <v>218031</v>
      </c>
      <c r="AE24" s="38">
        <v>264024</v>
      </c>
      <c r="AF24" s="38">
        <v>294495</v>
      </c>
      <c r="AG24" s="38">
        <v>339373</v>
      </c>
      <c r="AH24" s="38">
        <v>372354</v>
      </c>
      <c r="AI24" s="38">
        <v>0</v>
      </c>
      <c r="AJ24" s="38">
        <v>0</v>
      </c>
      <c r="AK24" s="38">
        <v>0</v>
      </c>
      <c r="AL24" s="38">
        <v>0</v>
      </c>
      <c r="AM24" s="38">
        <v>0</v>
      </c>
      <c r="AN24" s="38">
        <v>0</v>
      </c>
      <c r="AO24" s="38">
        <v>0</v>
      </c>
      <c r="AP24" s="38">
        <v>0</v>
      </c>
      <c r="AQ24" s="38">
        <v>0</v>
      </c>
      <c r="AR24" s="38">
        <v>0</v>
      </c>
      <c r="AS24" s="38">
        <v>0</v>
      </c>
      <c r="AT24" s="38">
        <v>0</v>
      </c>
      <c r="AU24" s="38">
        <v>0</v>
      </c>
      <c r="AV24" s="38">
        <v>0</v>
      </c>
      <c r="AW24" s="38">
        <v>0</v>
      </c>
      <c r="AX24" s="38">
        <v>0</v>
      </c>
      <c r="AY24" s="38">
        <v>0</v>
      </c>
      <c r="AZ24" s="38">
        <v>0</v>
      </c>
      <c r="BA24" s="38">
        <v>0</v>
      </c>
      <c r="BB24" s="38">
        <v>0</v>
      </c>
      <c r="BC24" s="44"/>
    </row>
    <row r="25" spans="1:61" x14ac:dyDescent="0.2">
      <c r="A25" s="37" t="s">
        <v>105</v>
      </c>
      <c r="B25" s="38" t="s">
        <v>95</v>
      </c>
      <c r="C25" s="38">
        <v>0</v>
      </c>
      <c r="D25" s="38">
        <v>25</v>
      </c>
      <c r="E25" s="38">
        <v>0</v>
      </c>
      <c r="F25" s="38">
        <v>0</v>
      </c>
      <c r="G25" s="38">
        <v>0</v>
      </c>
      <c r="H25" s="38">
        <v>0</v>
      </c>
      <c r="I25" s="38">
        <v>0</v>
      </c>
      <c r="J25" s="38">
        <v>0</v>
      </c>
      <c r="K25" s="38">
        <v>0</v>
      </c>
      <c r="L25" s="38">
        <v>0</v>
      </c>
      <c r="M25" s="38">
        <v>0</v>
      </c>
      <c r="N25" s="38">
        <v>0</v>
      </c>
      <c r="O25" s="38">
        <v>0</v>
      </c>
      <c r="P25" s="38">
        <v>0</v>
      </c>
      <c r="Q25" s="38">
        <v>0</v>
      </c>
      <c r="R25" s="38">
        <v>0</v>
      </c>
      <c r="S25" s="38">
        <v>0</v>
      </c>
      <c r="T25" s="38">
        <v>0</v>
      </c>
      <c r="U25" s="38">
        <v>115</v>
      </c>
      <c r="V25" s="38">
        <v>103</v>
      </c>
      <c r="W25" s="38">
        <v>314</v>
      </c>
      <c r="X25" s="38">
        <v>364</v>
      </c>
      <c r="Y25" s="38">
        <v>382</v>
      </c>
      <c r="Z25" s="38">
        <v>399</v>
      </c>
      <c r="AA25" s="38">
        <v>471</v>
      </c>
      <c r="AB25" s="38">
        <v>492</v>
      </c>
      <c r="AC25" s="38">
        <v>524</v>
      </c>
      <c r="AD25" s="38">
        <v>621</v>
      </c>
      <c r="AE25" s="38">
        <v>874</v>
      </c>
      <c r="AF25" s="38">
        <v>856</v>
      </c>
      <c r="AG25" s="38">
        <v>1411</v>
      </c>
      <c r="AH25" s="38">
        <v>1705</v>
      </c>
      <c r="AI25" s="38">
        <v>0</v>
      </c>
      <c r="AJ25" s="38">
        <v>0</v>
      </c>
      <c r="AK25" s="38">
        <v>0</v>
      </c>
      <c r="AL25" s="38">
        <v>0</v>
      </c>
      <c r="AM25" s="38">
        <v>0</v>
      </c>
      <c r="AN25" s="38">
        <v>0</v>
      </c>
      <c r="AO25" s="38">
        <v>0</v>
      </c>
      <c r="AP25" s="38">
        <v>0</v>
      </c>
      <c r="AQ25" s="38">
        <v>0</v>
      </c>
      <c r="AR25" s="38">
        <v>0</v>
      </c>
      <c r="AS25" s="38">
        <v>0</v>
      </c>
      <c r="AT25" s="38">
        <v>0</v>
      </c>
      <c r="AU25" s="38">
        <v>0</v>
      </c>
      <c r="AV25" s="38">
        <v>0</v>
      </c>
      <c r="AW25" s="38">
        <v>0</v>
      </c>
      <c r="AX25" s="38">
        <v>0</v>
      </c>
      <c r="AY25" s="38">
        <v>0</v>
      </c>
      <c r="AZ25" s="38">
        <v>0</v>
      </c>
      <c r="BA25" s="38">
        <v>0</v>
      </c>
      <c r="BB25" s="38">
        <v>0</v>
      </c>
      <c r="BC25" s="44"/>
    </row>
    <row r="26" spans="1:61" x14ac:dyDescent="0.2">
      <c r="A26" s="37" t="s">
        <v>106</v>
      </c>
      <c r="B26" s="38" t="s">
        <v>95</v>
      </c>
      <c r="C26" s="38">
        <v>0</v>
      </c>
      <c r="D26" s="38">
        <v>0</v>
      </c>
      <c r="E26" s="38">
        <v>0</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384951</v>
      </c>
      <c r="AJ26" s="38">
        <v>337887</v>
      </c>
      <c r="AK26" s="38">
        <v>374311</v>
      </c>
      <c r="AL26" s="38">
        <v>418897</v>
      </c>
      <c r="AM26" s="38">
        <v>410738</v>
      </c>
      <c r="AN26" s="38">
        <v>234329</v>
      </c>
      <c r="AO26" s="38">
        <v>292327</v>
      </c>
      <c r="AP26" s="38">
        <v>324291</v>
      </c>
      <c r="AQ26" s="38">
        <v>334993</v>
      </c>
      <c r="AR26" s="38">
        <v>421288</v>
      </c>
      <c r="AS26" s="38">
        <v>470165</v>
      </c>
      <c r="AT26" s="38">
        <v>516777</v>
      </c>
      <c r="AU26" s="38">
        <v>622330</v>
      </c>
      <c r="AV26" s="38">
        <v>682058</v>
      </c>
      <c r="AW26" s="38">
        <v>717229</v>
      </c>
      <c r="AX26" s="38">
        <v>835584</v>
      </c>
      <c r="AY26" s="38">
        <v>730613</v>
      </c>
      <c r="AZ26" s="38">
        <v>802622</v>
      </c>
      <c r="BA26" s="38">
        <v>879863</v>
      </c>
      <c r="BB26" s="38">
        <v>914079</v>
      </c>
      <c r="BC26" s="44"/>
    </row>
    <row r="27" spans="1:61" ht="28" x14ac:dyDescent="0.2">
      <c r="A27" s="37" t="s">
        <v>107</v>
      </c>
      <c r="B27" s="38" t="s">
        <v>95</v>
      </c>
      <c r="C27" s="38">
        <v>0</v>
      </c>
      <c r="D27" s="38">
        <v>0</v>
      </c>
      <c r="E27" s="38">
        <v>0</v>
      </c>
      <c r="F27" s="38">
        <v>0</v>
      </c>
      <c r="G27" s="38">
        <v>0</v>
      </c>
      <c r="H27" s="38">
        <v>0</v>
      </c>
      <c r="I27" s="38">
        <v>0</v>
      </c>
      <c r="J27" s="38">
        <v>0</v>
      </c>
      <c r="K27" s="38">
        <v>0</v>
      </c>
      <c r="L27" s="38">
        <v>0</v>
      </c>
      <c r="M27" s="38">
        <v>0</v>
      </c>
      <c r="N27" s="38">
        <v>0</v>
      </c>
      <c r="O27" s="38">
        <v>0</v>
      </c>
      <c r="P27" s="38">
        <v>0</v>
      </c>
      <c r="Q27" s="38">
        <v>0</v>
      </c>
      <c r="R27" s="38">
        <v>0</v>
      </c>
      <c r="S27" s="38">
        <v>0</v>
      </c>
      <c r="T27" s="38">
        <v>0</v>
      </c>
      <c r="U27" s="38">
        <v>0</v>
      </c>
      <c r="V27" s="38">
        <v>0</v>
      </c>
      <c r="W27" s="38">
        <v>0</v>
      </c>
      <c r="X27" s="38">
        <v>0</v>
      </c>
      <c r="Y27" s="38">
        <v>0</v>
      </c>
      <c r="Z27" s="38">
        <v>0</v>
      </c>
      <c r="AA27" s="38">
        <v>0</v>
      </c>
      <c r="AB27" s="38">
        <v>0</v>
      </c>
      <c r="AC27" s="38">
        <v>0</v>
      </c>
      <c r="AD27" s="38">
        <v>0</v>
      </c>
      <c r="AE27" s="38">
        <v>0</v>
      </c>
      <c r="AF27" s="38">
        <v>0</v>
      </c>
      <c r="AG27" s="38">
        <v>0</v>
      </c>
      <c r="AH27" s="38">
        <v>0</v>
      </c>
      <c r="AI27" s="38">
        <v>3271</v>
      </c>
      <c r="AJ27" s="38">
        <v>9312</v>
      </c>
      <c r="AK27" s="38">
        <v>42287</v>
      </c>
      <c r="AL27" s="38">
        <v>54390</v>
      </c>
      <c r="AM27" s="38">
        <v>55174</v>
      </c>
      <c r="AN27" s="38">
        <v>35403</v>
      </c>
      <c r="AO27" s="38">
        <v>46389</v>
      </c>
      <c r="AP27" s="38">
        <v>51537</v>
      </c>
      <c r="AQ27" s="38">
        <v>49904</v>
      </c>
      <c r="AR27" s="38">
        <v>70086</v>
      </c>
      <c r="AS27" s="38">
        <v>67039</v>
      </c>
      <c r="AT27" s="38">
        <v>71539</v>
      </c>
      <c r="AU27" s="38">
        <v>106492</v>
      </c>
      <c r="AV27" s="38">
        <v>123546</v>
      </c>
      <c r="AW27" s="38">
        <v>125458</v>
      </c>
      <c r="AX27" s="38">
        <v>27269</v>
      </c>
      <c r="AY27" s="38">
        <v>26031</v>
      </c>
      <c r="AZ27" s="38">
        <v>22334</v>
      </c>
      <c r="BA27" s="38">
        <v>33624</v>
      </c>
      <c r="BB27" s="38">
        <v>31653</v>
      </c>
      <c r="BC27" s="44"/>
    </row>
    <row r="28" spans="1:61" ht="28" x14ac:dyDescent="0.2">
      <c r="A28" s="37" t="s">
        <v>108</v>
      </c>
      <c r="B28" s="38" t="s">
        <v>95</v>
      </c>
      <c r="C28" s="38">
        <v>0</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0</v>
      </c>
      <c r="Y28" s="38">
        <v>0</v>
      </c>
      <c r="Z28" s="38">
        <v>0</v>
      </c>
      <c r="AA28" s="38">
        <v>0</v>
      </c>
      <c r="AB28" s="38">
        <v>0</v>
      </c>
      <c r="AC28" s="38">
        <v>0</v>
      </c>
      <c r="AD28" s="38">
        <v>0</v>
      </c>
      <c r="AE28" s="38">
        <v>0</v>
      </c>
      <c r="AF28" s="38">
        <v>0</v>
      </c>
      <c r="AG28" s="38">
        <v>0</v>
      </c>
      <c r="AH28" s="38">
        <v>0</v>
      </c>
      <c r="AI28" s="38">
        <v>11977</v>
      </c>
      <c r="AJ28" s="38">
        <v>14667</v>
      </c>
      <c r="AK28" s="38">
        <v>8214</v>
      </c>
      <c r="AL28" s="38">
        <v>8749</v>
      </c>
      <c r="AM28" s="38">
        <v>6360</v>
      </c>
      <c r="AN28" s="38">
        <v>1691</v>
      </c>
      <c r="AO28" s="38">
        <v>3689</v>
      </c>
      <c r="AP28" s="38">
        <v>2541</v>
      </c>
      <c r="AQ28" s="38">
        <v>2439</v>
      </c>
      <c r="AR28" s="38">
        <v>3066</v>
      </c>
      <c r="AS28" s="38">
        <v>4099</v>
      </c>
      <c r="AT28" s="38">
        <v>4841</v>
      </c>
      <c r="AU28" s="38">
        <v>4889</v>
      </c>
      <c r="AV28" s="38">
        <v>4990</v>
      </c>
      <c r="AW28" s="38">
        <v>14875</v>
      </c>
      <c r="AX28" s="38">
        <v>16377</v>
      </c>
      <c r="AY28" s="38">
        <v>10035</v>
      </c>
      <c r="AZ28" s="38">
        <v>24601</v>
      </c>
      <c r="BA28" s="38">
        <v>21950</v>
      </c>
      <c r="BB28" s="38">
        <v>13743</v>
      </c>
      <c r="BC28" s="44"/>
    </row>
    <row r="29" spans="1:61" ht="28" x14ac:dyDescent="0.2">
      <c r="A29" s="37" t="s">
        <v>109</v>
      </c>
      <c r="B29" s="38" t="s">
        <v>95</v>
      </c>
      <c r="C29" s="38">
        <v>0</v>
      </c>
      <c r="D29" s="38">
        <v>0</v>
      </c>
      <c r="E29" s="38">
        <v>0</v>
      </c>
      <c r="F29" s="38">
        <v>0</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c r="AD29" s="38">
        <v>0</v>
      </c>
      <c r="AE29" s="38">
        <v>0</v>
      </c>
      <c r="AF29" s="38">
        <v>0</v>
      </c>
      <c r="AG29" s="38">
        <v>0</v>
      </c>
      <c r="AH29" s="38">
        <v>0</v>
      </c>
      <c r="AI29" s="38">
        <v>58586</v>
      </c>
      <c r="AJ29" s="38">
        <v>67439</v>
      </c>
      <c r="AK29" s="38">
        <v>80325</v>
      </c>
      <c r="AL29" s="38">
        <v>83818</v>
      </c>
      <c r="AM29" s="38">
        <v>69122</v>
      </c>
      <c r="AN29" s="38">
        <v>51609</v>
      </c>
      <c r="AO29" s="38">
        <v>68298</v>
      </c>
      <c r="AP29" s="38">
        <v>68537</v>
      </c>
      <c r="AQ29" s="38">
        <v>80060</v>
      </c>
      <c r="AR29" s="38">
        <v>120917</v>
      </c>
      <c r="AS29" s="38">
        <v>147527</v>
      </c>
      <c r="AT29" s="38">
        <v>164241</v>
      </c>
      <c r="AU29" s="38">
        <v>169402</v>
      </c>
      <c r="AV29" s="38">
        <v>226248</v>
      </c>
      <c r="AW29" s="38">
        <v>243113</v>
      </c>
      <c r="AX29" s="38">
        <v>249157</v>
      </c>
      <c r="AY29" s="38">
        <v>270533</v>
      </c>
      <c r="AZ29" s="38">
        <v>290428</v>
      </c>
      <c r="BA29" s="38">
        <v>346323</v>
      </c>
      <c r="BB29" s="38">
        <v>404311</v>
      </c>
      <c r="BC29" s="44"/>
    </row>
    <row r="30" spans="1:61" ht="28" x14ac:dyDescent="0.2">
      <c r="A30" s="37" t="s">
        <v>110</v>
      </c>
      <c r="B30" s="38" t="s">
        <v>95</v>
      </c>
      <c r="C30" s="38">
        <v>0</v>
      </c>
      <c r="D30" s="38">
        <v>0</v>
      </c>
      <c r="E30" s="38">
        <v>0</v>
      </c>
      <c r="F30" s="38">
        <v>0</v>
      </c>
      <c r="G30" s="38">
        <v>0</v>
      </c>
      <c r="H30" s="38">
        <v>0</v>
      </c>
      <c r="I30" s="38">
        <v>0</v>
      </c>
      <c r="J30" s="38">
        <v>0</v>
      </c>
      <c r="K30" s="38">
        <v>0</v>
      </c>
      <c r="L30" s="38">
        <v>0</v>
      </c>
      <c r="M30" s="38">
        <v>0</v>
      </c>
      <c r="N30" s="38">
        <v>0</v>
      </c>
      <c r="O30" s="38">
        <v>0</v>
      </c>
      <c r="P30" s="38">
        <v>0</v>
      </c>
      <c r="Q30" s="38">
        <v>0</v>
      </c>
      <c r="R30" s="38">
        <v>0</v>
      </c>
      <c r="S30" s="38">
        <v>0</v>
      </c>
      <c r="T30" s="38">
        <v>0</v>
      </c>
      <c r="U30" s="38">
        <v>0</v>
      </c>
      <c r="V30" s="38">
        <v>0</v>
      </c>
      <c r="W30" s="38">
        <v>0</v>
      </c>
      <c r="X30" s="38">
        <v>0</v>
      </c>
      <c r="Y30" s="38">
        <v>0</v>
      </c>
      <c r="Z30" s="38">
        <v>0</v>
      </c>
      <c r="AA30" s="38">
        <v>0</v>
      </c>
      <c r="AB30" s="38">
        <v>0</v>
      </c>
      <c r="AC30" s="38">
        <v>0</v>
      </c>
      <c r="AD30" s="38">
        <v>0</v>
      </c>
      <c r="AE30" s="38">
        <v>0</v>
      </c>
      <c r="AF30" s="38">
        <v>0</v>
      </c>
      <c r="AG30" s="38">
        <v>0</v>
      </c>
      <c r="AH30" s="38">
        <v>0</v>
      </c>
      <c r="AI30" s="38">
        <v>2782</v>
      </c>
      <c r="AJ30" s="38">
        <v>3801</v>
      </c>
      <c r="AK30" s="38">
        <v>3235</v>
      </c>
      <c r="AL30" s="38">
        <v>4272</v>
      </c>
      <c r="AM30" s="38">
        <v>4361</v>
      </c>
      <c r="AN30" s="38">
        <v>3860</v>
      </c>
      <c r="AO30" s="38">
        <v>3568</v>
      </c>
      <c r="AP30" s="38">
        <v>1868</v>
      </c>
      <c r="AQ30" s="38">
        <v>1552</v>
      </c>
      <c r="AR30" s="38">
        <v>1495</v>
      </c>
      <c r="AS30" s="38">
        <v>1273</v>
      </c>
      <c r="AT30" s="38">
        <v>1292</v>
      </c>
      <c r="AU30" s="38">
        <v>1209</v>
      </c>
      <c r="AV30" s="38">
        <v>1599</v>
      </c>
      <c r="AW30" s="38">
        <v>2255</v>
      </c>
      <c r="AX30" s="38">
        <v>4599</v>
      </c>
      <c r="AY30" s="38">
        <v>4639</v>
      </c>
      <c r="AZ30" s="38">
        <v>4863</v>
      </c>
      <c r="BA30" s="38">
        <v>6992</v>
      </c>
      <c r="BB30" s="38">
        <v>5749</v>
      </c>
      <c r="BC30" s="44"/>
    </row>
    <row r="31" spans="1:61" ht="28" x14ac:dyDescent="0.2">
      <c r="A31" s="37" t="s">
        <v>111</v>
      </c>
      <c r="B31" s="38" t="s">
        <v>95</v>
      </c>
      <c r="C31" s="38">
        <v>0</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0</v>
      </c>
      <c r="V31" s="38">
        <v>0</v>
      </c>
      <c r="W31" s="38">
        <v>0</v>
      </c>
      <c r="X31" s="38">
        <v>0</v>
      </c>
      <c r="Y31" s="38">
        <v>0</v>
      </c>
      <c r="Z31" s="38">
        <v>0</v>
      </c>
      <c r="AA31" s="38">
        <v>0</v>
      </c>
      <c r="AB31" s="38">
        <v>0</v>
      </c>
      <c r="AC31" s="38">
        <v>0</v>
      </c>
      <c r="AD31" s="38">
        <v>0</v>
      </c>
      <c r="AE31" s="38">
        <v>0</v>
      </c>
      <c r="AF31" s="38">
        <v>0</v>
      </c>
      <c r="AG31" s="38">
        <v>0</v>
      </c>
      <c r="AH31" s="38">
        <v>0</v>
      </c>
      <c r="AI31" s="38">
        <v>218</v>
      </c>
      <c r="AJ31" s="38">
        <v>130</v>
      </c>
      <c r="AK31" s="38">
        <v>4590</v>
      </c>
      <c r="AL31" s="38">
        <v>2974</v>
      </c>
      <c r="AM31" s="38">
        <v>3120</v>
      </c>
      <c r="AN31" s="38">
        <v>3287</v>
      </c>
      <c r="AO31" s="38">
        <v>5505</v>
      </c>
      <c r="AP31" s="38">
        <v>8662</v>
      </c>
      <c r="AQ31" s="38">
        <v>8172</v>
      </c>
      <c r="AR31" s="38">
        <v>10260</v>
      </c>
      <c r="AS31" s="38">
        <v>11289</v>
      </c>
      <c r="AT31" s="38">
        <v>13016</v>
      </c>
      <c r="AU31" s="38">
        <v>12699</v>
      </c>
      <c r="AV31" s="38">
        <v>14241</v>
      </c>
      <c r="AW31" s="38">
        <v>14547</v>
      </c>
      <c r="AX31" s="38">
        <v>13906</v>
      </c>
      <c r="AY31" s="38">
        <v>15035</v>
      </c>
      <c r="AZ31" s="38">
        <v>16904</v>
      </c>
      <c r="BA31" s="38">
        <v>18919</v>
      </c>
      <c r="BB31" s="38">
        <v>23250</v>
      </c>
      <c r="BC31" s="44"/>
    </row>
    <row r="32" spans="1:61" x14ac:dyDescent="0.2">
      <c r="A32" s="37" t="s">
        <v>112</v>
      </c>
      <c r="B32" s="38" t="s">
        <v>95</v>
      </c>
      <c r="C32" s="38">
        <v>0</v>
      </c>
      <c r="D32" s="38">
        <v>0</v>
      </c>
      <c r="E32" s="38">
        <v>0</v>
      </c>
      <c r="F32" s="38">
        <v>0</v>
      </c>
      <c r="G32" s="38">
        <v>0</v>
      </c>
      <c r="H32" s="38">
        <v>0</v>
      </c>
      <c r="I32" s="38">
        <v>0</v>
      </c>
      <c r="J32" s="38">
        <v>0</v>
      </c>
      <c r="K32" s="38">
        <v>0</v>
      </c>
      <c r="L32" s="38">
        <v>0</v>
      </c>
      <c r="M32" s="38">
        <v>0</v>
      </c>
      <c r="N32" s="38">
        <v>0</v>
      </c>
      <c r="O32" s="38">
        <v>0</v>
      </c>
      <c r="P32" s="38">
        <v>0</v>
      </c>
      <c r="Q32" s="38">
        <v>0</v>
      </c>
      <c r="R32" s="38">
        <v>0</v>
      </c>
      <c r="S32" s="38">
        <v>0</v>
      </c>
      <c r="T32" s="38">
        <v>0</v>
      </c>
      <c r="U32" s="38">
        <v>0</v>
      </c>
      <c r="V32" s="38">
        <v>0</v>
      </c>
      <c r="W32" s="38">
        <v>43422</v>
      </c>
      <c r="X32" s="38">
        <v>45017</v>
      </c>
      <c r="Y32" s="38">
        <v>44251</v>
      </c>
      <c r="Z32" s="38">
        <v>49040</v>
      </c>
      <c r="AA32" s="38">
        <v>47703</v>
      </c>
      <c r="AB32" s="38">
        <v>60984</v>
      </c>
      <c r="AC32" s="38">
        <v>57642</v>
      </c>
      <c r="AD32" s="38">
        <v>62701</v>
      </c>
      <c r="AE32" s="38">
        <v>57005</v>
      </c>
      <c r="AF32" s="38">
        <v>57930</v>
      </c>
      <c r="AG32" s="38">
        <v>60397</v>
      </c>
      <c r="AH32" s="38">
        <v>61710</v>
      </c>
      <c r="AI32" s="38">
        <v>56926</v>
      </c>
      <c r="AJ32" s="38">
        <v>61050</v>
      </c>
      <c r="AK32" s="38">
        <v>63880</v>
      </c>
      <c r="AL32" s="38">
        <v>65113</v>
      </c>
      <c r="AM32" s="38">
        <v>59810</v>
      </c>
      <c r="AN32" s="38">
        <v>44866</v>
      </c>
      <c r="AO32" s="38">
        <v>51365</v>
      </c>
      <c r="AP32" s="38">
        <v>47762</v>
      </c>
      <c r="AQ32" s="38">
        <v>48591</v>
      </c>
      <c r="AR32" s="38">
        <v>50276</v>
      </c>
      <c r="AS32" s="38">
        <v>59074</v>
      </c>
      <c r="AT32" s="38">
        <v>58408</v>
      </c>
      <c r="AU32" s="38">
        <v>56387</v>
      </c>
      <c r="AV32" s="38">
        <v>55074</v>
      </c>
      <c r="AW32" s="38">
        <v>69093</v>
      </c>
      <c r="AX32" s="38">
        <v>73779</v>
      </c>
      <c r="AY32" s="38">
        <v>65831</v>
      </c>
      <c r="AZ32" s="38">
        <v>70851</v>
      </c>
      <c r="BA32" s="38">
        <v>76653</v>
      </c>
      <c r="BB32" s="38">
        <v>62014</v>
      </c>
      <c r="BC32" s="44"/>
    </row>
    <row r="33" spans="1:55" x14ac:dyDescent="0.2">
      <c r="A33" s="37" t="s">
        <v>113</v>
      </c>
      <c r="B33" s="38" t="s">
        <v>95</v>
      </c>
      <c r="C33" s="38">
        <v>0</v>
      </c>
      <c r="D33" s="38">
        <v>0</v>
      </c>
      <c r="E33" s="38">
        <v>0</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c r="AD33" s="38">
        <v>0</v>
      </c>
      <c r="AE33" s="38">
        <v>0</v>
      </c>
      <c r="AF33" s="38">
        <v>0</v>
      </c>
      <c r="AG33" s="38">
        <v>0</v>
      </c>
      <c r="AH33" s="38">
        <v>0</v>
      </c>
      <c r="AI33" s="38">
        <v>18177</v>
      </c>
      <c r="AJ33" s="38">
        <v>20827</v>
      </c>
      <c r="AK33" s="38">
        <v>23862</v>
      </c>
      <c r="AL33" s="38">
        <v>24971</v>
      </c>
      <c r="AM33" s="38">
        <v>23729</v>
      </c>
      <c r="AN33" s="38">
        <v>31261</v>
      </c>
      <c r="AO33" s="38">
        <v>34264</v>
      </c>
      <c r="AP33" s="38">
        <v>54064</v>
      </c>
      <c r="AQ33" s="38">
        <v>55576</v>
      </c>
      <c r="AR33" s="38">
        <v>58507</v>
      </c>
      <c r="AS33" s="38">
        <v>63062</v>
      </c>
      <c r="AT33" s="38">
        <v>61877</v>
      </c>
      <c r="AU33" s="38">
        <v>49563</v>
      </c>
      <c r="AV33" s="38">
        <v>95906</v>
      </c>
      <c r="AW33" s="38">
        <v>99127</v>
      </c>
      <c r="AX33" s="38">
        <v>112692</v>
      </c>
      <c r="AY33" s="38">
        <v>97895</v>
      </c>
      <c r="AZ33" s="38">
        <v>89774</v>
      </c>
      <c r="BA33" s="38">
        <v>91618</v>
      </c>
      <c r="BB33" s="38">
        <v>117665</v>
      </c>
      <c r="BC33" s="44"/>
    </row>
    <row r="34" spans="1:55" x14ac:dyDescent="0.2">
      <c r="A34" s="37" t="s">
        <v>114</v>
      </c>
      <c r="B34" s="38" t="s">
        <v>95</v>
      </c>
      <c r="C34" s="38">
        <v>0</v>
      </c>
      <c r="D34" s="38">
        <v>0</v>
      </c>
      <c r="E34" s="38">
        <v>0</v>
      </c>
      <c r="F34" s="38">
        <v>0</v>
      </c>
      <c r="G34" s="38">
        <v>0</v>
      </c>
      <c r="H34" s="38">
        <v>0</v>
      </c>
      <c r="I34" s="38">
        <v>0</v>
      </c>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38">
        <v>0</v>
      </c>
      <c r="AE34" s="38">
        <v>0</v>
      </c>
      <c r="AF34" s="38">
        <v>0</v>
      </c>
      <c r="AG34" s="38">
        <v>0</v>
      </c>
      <c r="AH34" s="38">
        <v>0</v>
      </c>
      <c r="AI34" s="38">
        <v>0</v>
      </c>
      <c r="AJ34" s="38">
        <v>4171</v>
      </c>
      <c r="AK34" s="38">
        <v>4007</v>
      </c>
      <c r="AL34" s="38">
        <v>4448</v>
      </c>
      <c r="AM34" s="38">
        <v>4587</v>
      </c>
      <c r="AN34" s="38">
        <v>5607</v>
      </c>
      <c r="AO34" s="38">
        <v>10343</v>
      </c>
      <c r="AP34" s="38">
        <v>6008</v>
      </c>
      <c r="AQ34" s="38">
        <v>20084</v>
      </c>
      <c r="AR34" s="38">
        <v>16985</v>
      </c>
      <c r="AS34" s="38">
        <v>10075</v>
      </c>
      <c r="AT34" s="38">
        <v>11533</v>
      </c>
      <c r="AU34" s="38">
        <v>17113</v>
      </c>
      <c r="AV34" s="38">
        <v>16404</v>
      </c>
      <c r="AW34" s="38">
        <v>14945</v>
      </c>
      <c r="AX34" s="38">
        <v>14209</v>
      </c>
      <c r="AY34" s="38">
        <v>12713</v>
      </c>
      <c r="AZ34" s="38">
        <v>11960</v>
      </c>
      <c r="BA34" s="38">
        <v>14766</v>
      </c>
      <c r="BB34" s="38">
        <v>15482</v>
      </c>
      <c r="BC34" s="44"/>
    </row>
    <row r="35" spans="1:55" x14ac:dyDescent="0.2">
      <c r="A35" s="37" t="s">
        <v>115</v>
      </c>
      <c r="B35" s="38" t="s">
        <v>95</v>
      </c>
      <c r="C35" s="38">
        <v>0</v>
      </c>
      <c r="D35" s="38">
        <v>0</v>
      </c>
      <c r="E35" s="38">
        <v>0</v>
      </c>
      <c r="F35" s="38">
        <v>0</v>
      </c>
      <c r="G35" s="38">
        <v>0</v>
      </c>
      <c r="H35" s="38">
        <v>0</v>
      </c>
      <c r="I35" s="38">
        <v>0</v>
      </c>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38">
        <v>0</v>
      </c>
      <c r="AE35" s="38">
        <v>30686</v>
      </c>
      <c r="AF35" s="38">
        <v>28330</v>
      </c>
      <c r="AG35" s="38">
        <v>26025</v>
      </c>
      <c r="AH35" s="38">
        <v>24449</v>
      </c>
      <c r="AI35" s="38">
        <v>24707</v>
      </c>
      <c r="AJ35" s="38">
        <v>22245</v>
      </c>
      <c r="AK35" s="38">
        <v>15380</v>
      </c>
      <c r="AL35" s="38">
        <v>11064</v>
      </c>
      <c r="AM35" s="38">
        <v>3136</v>
      </c>
      <c r="AN35" s="38">
        <v>0</v>
      </c>
      <c r="AO35" s="38">
        <v>0</v>
      </c>
      <c r="AP35" s="38">
        <v>0</v>
      </c>
      <c r="AQ35" s="38">
        <v>20117</v>
      </c>
      <c r="AR35" s="38">
        <v>39797</v>
      </c>
      <c r="AS35" s="38">
        <v>15440</v>
      </c>
      <c r="AT35" s="38">
        <v>4147</v>
      </c>
      <c r="AU35" s="38"/>
      <c r="AV35" s="38"/>
      <c r="AW35" s="38"/>
      <c r="AX35" s="38"/>
      <c r="AY35" s="38"/>
      <c r="AZ35" s="38"/>
      <c r="BA35" s="38"/>
      <c r="BB35" s="38"/>
    </row>
    <row r="36" spans="1:55" x14ac:dyDescent="0.2">
      <c r="A36" s="37" t="s">
        <v>116</v>
      </c>
      <c r="B36" s="38" t="s">
        <v>95</v>
      </c>
      <c r="C36" s="38">
        <v>0</v>
      </c>
      <c r="D36" s="38">
        <v>0</v>
      </c>
      <c r="E36" s="38">
        <v>0</v>
      </c>
      <c r="F36" s="38">
        <v>0</v>
      </c>
      <c r="G36" s="38">
        <v>0</v>
      </c>
      <c r="H36" s="38">
        <v>0</v>
      </c>
      <c r="I36" s="38">
        <v>0</v>
      </c>
      <c r="J36" s="38">
        <v>0</v>
      </c>
      <c r="K36" s="38">
        <v>0</v>
      </c>
      <c r="L36" s="38">
        <v>0</v>
      </c>
      <c r="M36" s="38">
        <v>0</v>
      </c>
      <c r="N36" s="38">
        <v>0</v>
      </c>
      <c r="O36" s="38">
        <v>0</v>
      </c>
      <c r="P36" s="38">
        <v>0</v>
      </c>
      <c r="Q36" s="38">
        <v>0</v>
      </c>
      <c r="R36" s="38">
        <v>0</v>
      </c>
      <c r="S36" s="38">
        <v>0</v>
      </c>
      <c r="T36" s="38">
        <v>0</v>
      </c>
      <c r="U36" s="38">
        <v>0</v>
      </c>
      <c r="V36" s="38">
        <v>0</v>
      </c>
      <c r="W36" s="38">
        <v>37846</v>
      </c>
      <c r="X36" s="38">
        <v>38392</v>
      </c>
      <c r="Y36" s="38">
        <v>39127</v>
      </c>
      <c r="Z36" s="38">
        <v>41563</v>
      </c>
      <c r="AA36" s="38">
        <v>40896</v>
      </c>
      <c r="AB36" s="38">
        <v>41444</v>
      </c>
      <c r="AC36" s="38">
        <v>41613</v>
      </c>
      <c r="AD36" s="38">
        <v>41771</v>
      </c>
      <c r="AE36" s="38">
        <v>42043</v>
      </c>
      <c r="AF36" s="38">
        <v>42390</v>
      </c>
      <c r="AG36" s="38">
        <v>42572</v>
      </c>
      <c r="AH36" s="38">
        <v>42827</v>
      </c>
      <c r="AI36" s="38">
        <v>65547</v>
      </c>
      <c r="AJ36" s="38">
        <v>79422</v>
      </c>
      <c r="AK36" s="38">
        <v>110114</v>
      </c>
      <c r="AL36" s="38">
        <v>127758</v>
      </c>
      <c r="AM36" s="38">
        <v>156807</v>
      </c>
      <c r="AN36" s="38">
        <v>180442</v>
      </c>
      <c r="AO36" s="38">
        <v>217751</v>
      </c>
      <c r="AP36" s="38">
        <v>235452</v>
      </c>
      <c r="AQ36" s="38">
        <v>273981</v>
      </c>
      <c r="AR36" s="38">
        <v>319059</v>
      </c>
      <c r="AS36" s="38">
        <v>335486</v>
      </c>
      <c r="AT36" s="38">
        <v>338921</v>
      </c>
      <c r="AU36" s="38">
        <v>346091</v>
      </c>
      <c r="AV36" s="38">
        <v>370631</v>
      </c>
      <c r="AW36" s="38">
        <v>385276</v>
      </c>
      <c r="AX36" s="38">
        <v>405177</v>
      </c>
      <c r="AY36" s="38">
        <v>402332</v>
      </c>
      <c r="AZ36" s="38">
        <v>407780</v>
      </c>
      <c r="BA36" s="38">
        <v>419490</v>
      </c>
      <c r="BB36" s="38">
        <v>428402</v>
      </c>
    </row>
    <row r="37" spans="1:55" x14ac:dyDescent="0.2">
      <c r="A37" s="37" t="s">
        <v>117</v>
      </c>
      <c r="B37" s="38" t="s">
        <v>95</v>
      </c>
      <c r="C37" s="38">
        <v>0</v>
      </c>
      <c r="D37" s="38">
        <v>0</v>
      </c>
      <c r="E37" s="38">
        <v>0</v>
      </c>
      <c r="F37" s="38">
        <v>0</v>
      </c>
      <c r="G37" s="38">
        <v>0</v>
      </c>
      <c r="H37" s="38">
        <v>0</v>
      </c>
      <c r="I37" s="38">
        <v>0</v>
      </c>
      <c r="J37" s="38">
        <v>0</v>
      </c>
      <c r="K37" s="38">
        <v>0</v>
      </c>
      <c r="L37" s="38">
        <v>0</v>
      </c>
      <c r="M37" s="38">
        <v>0</v>
      </c>
      <c r="N37" s="38">
        <v>0</v>
      </c>
      <c r="O37" s="38">
        <v>0</v>
      </c>
      <c r="P37" s="38">
        <v>0</v>
      </c>
      <c r="Q37" s="38">
        <v>0</v>
      </c>
      <c r="R37" s="38">
        <v>0</v>
      </c>
      <c r="S37" s="38">
        <v>0</v>
      </c>
      <c r="T37" s="38">
        <v>0</v>
      </c>
      <c r="U37" s="38">
        <v>0</v>
      </c>
      <c r="V37" s="38">
        <v>0</v>
      </c>
      <c r="W37" s="38">
        <v>0</v>
      </c>
      <c r="X37" s="38">
        <v>0</v>
      </c>
      <c r="Y37" s="38">
        <v>0</v>
      </c>
      <c r="Z37" s="38">
        <v>0</v>
      </c>
      <c r="AA37" s="38">
        <v>0</v>
      </c>
      <c r="AB37" s="38">
        <v>0</v>
      </c>
      <c r="AC37" s="38">
        <v>0</v>
      </c>
      <c r="AD37" s="38">
        <v>0</v>
      </c>
      <c r="AE37" s="38">
        <v>0</v>
      </c>
      <c r="AF37" s="38">
        <v>0</v>
      </c>
      <c r="AG37" s="38">
        <v>0</v>
      </c>
      <c r="AH37" s="38">
        <v>0</v>
      </c>
      <c r="AI37" s="38">
        <v>0</v>
      </c>
      <c r="AJ37" s="38">
        <v>0</v>
      </c>
      <c r="AK37" s="38">
        <v>4942</v>
      </c>
      <c r="AL37" s="38">
        <v>3249</v>
      </c>
      <c r="AM37" s="38">
        <v>3860</v>
      </c>
      <c r="AN37" s="38">
        <v>5246</v>
      </c>
      <c r="AO37" s="38">
        <v>5430</v>
      </c>
      <c r="AP37" s="38">
        <v>5002</v>
      </c>
      <c r="AQ37" s="38">
        <v>6504</v>
      </c>
      <c r="AR37" s="38">
        <v>7181</v>
      </c>
      <c r="AS37" s="38">
        <v>7674</v>
      </c>
      <c r="AT37" s="38">
        <v>6852</v>
      </c>
      <c r="AU37" s="38">
        <v>6979</v>
      </c>
      <c r="AV37" s="38">
        <v>9006</v>
      </c>
      <c r="AW37" s="38">
        <v>10164</v>
      </c>
      <c r="AX37" s="38">
        <v>9674</v>
      </c>
      <c r="AY37" s="38">
        <v>8440</v>
      </c>
      <c r="AZ37" s="38">
        <v>11129</v>
      </c>
      <c r="BA37" s="38">
        <v>10685</v>
      </c>
      <c r="BB37" s="38">
        <v>8779</v>
      </c>
    </row>
    <row r="38" spans="1:55" x14ac:dyDescent="0.2">
      <c r="A38" s="41" t="s">
        <v>101</v>
      </c>
      <c r="B38" s="38"/>
      <c r="C38" s="38">
        <f t="shared" ref="C38:AX38" si="2">SUM(C24:C37)</f>
        <v>459</v>
      </c>
      <c r="D38" s="38">
        <f t="shared" si="2"/>
        <v>1293</v>
      </c>
      <c r="E38" s="38">
        <f t="shared" si="2"/>
        <v>2455</v>
      </c>
      <c r="F38" s="38">
        <f t="shared" si="2"/>
        <v>3536</v>
      </c>
      <c r="G38" s="38">
        <f t="shared" si="2"/>
        <v>4519</v>
      </c>
      <c r="H38" s="38">
        <f t="shared" si="2"/>
        <v>5560</v>
      </c>
      <c r="I38" s="38">
        <f t="shared" si="2"/>
        <v>7294</v>
      </c>
      <c r="J38" s="38">
        <f t="shared" si="2"/>
        <v>9611</v>
      </c>
      <c r="K38" s="38">
        <f t="shared" si="2"/>
        <v>15051</v>
      </c>
      <c r="L38" s="38">
        <f t="shared" si="2"/>
        <v>19516</v>
      </c>
      <c r="M38" s="38">
        <f t="shared" si="2"/>
        <v>25039</v>
      </c>
      <c r="N38" s="38">
        <f t="shared" si="2"/>
        <v>34347</v>
      </c>
      <c r="O38" s="38">
        <f t="shared" si="2"/>
        <v>41753</v>
      </c>
      <c r="P38" s="38">
        <f t="shared" si="2"/>
        <v>51092</v>
      </c>
      <c r="Q38" s="38">
        <f t="shared" si="2"/>
        <v>59366</v>
      </c>
      <c r="R38" s="38">
        <f t="shared" si="2"/>
        <v>69119</v>
      </c>
      <c r="S38" s="38">
        <f t="shared" si="2"/>
        <v>73708</v>
      </c>
      <c r="T38" s="38">
        <f t="shared" si="2"/>
        <v>78072</v>
      </c>
      <c r="U38" s="38">
        <f t="shared" si="2"/>
        <v>91036</v>
      </c>
      <c r="V38" s="38">
        <f t="shared" si="2"/>
        <v>94924</v>
      </c>
      <c r="W38" s="38">
        <f t="shared" si="2"/>
        <v>206464</v>
      </c>
      <c r="X38" s="38">
        <f t="shared" si="2"/>
        <v>216149</v>
      </c>
      <c r="Y38" s="38">
        <f t="shared" si="2"/>
        <v>225640</v>
      </c>
      <c r="Z38" s="38">
        <f t="shared" si="2"/>
        <v>256564</v>
      </c>
      <c r="AA38" s="38">
        <f t="shared" si="2"/>
        <v>278403</v>
      </c>
      <c r="AB38" s="38">
        <f t="shared" si="2"/>
        <v>294314</v>
      </c>
      <c r="AC38" s="38">
        <f t="shared" si="2"/>
        <v>302570</v>
      </c>
      <c r="AD38" s="38">
        <f t="shared" si="2"/>
        <v>323124</v>
      </c>
      <c r="AE38" s="38">
        <f t="shared" si="2"/>
        <v>394632</v>
      </c>
      <c r="AF38" s="38">
        <f t="shared" si="2"/>
        <v>424001</v>
      </c>
      <c r="AG38" s="38">
        <f t="shared" si="2"/>
        <v>469778</v>
      </c>
      <c r="AH38" s="38">
        <f t="shared" si="2"/>
        <v>503045</v>
      </c>
      <c r="AI38" s="38">
        <f t="shared" si="2"/>
        <v>627142</v>
      </c>
      <c r="AJ38" s="38">
        <f t="shared" si="2"/>
        <v>620951</v>
      </c>
      <c r="AK38" s="38">
        <f t="shared" si="2"/>
        <v>735147</v>
      </c>
      <c r="AL38" s="38">
        <f t="shared" si="2"/>
        <v>809703</v>
      </c>
      <c r="AM38" s="38">
        <f t="shared" si="2"/>
        <v>800804</v>
      </c>
      <c r="AN38" s="38">
        <f t="shared" si="2"/>
        <v>597601</v>
      </c>
      <c r="AO38" s="38">
        <f t="shared" si="2"/>
        <v>738929</v>
      </c>
      <c r="AP38" s="38">
        <f t="shared" si="2"/>
        <v>805724</v>
      </c>
      <c r="AQ38" s="38">
        <f t="shared" si="2"/>
        <v>901973</v>
      </c>
      <c r="AR38" s="38">
        <f t="shared" si="2"/>
        <v>1118917</v>
      </c>
      <c r="AS38" s="38">
        <f t="shared" si="2"/>
        <v>1192203</v>
      </c>
      <c r="AT38" s="38">
        <f t="shared" si="2"/>
        <v>1253444</v>
      </c>
      <c r="AU38" s="38">
        <f t="shared" si="2"/>
        <v>1393154</v>
      </c>
      <c r="AV38" s="38">
        <f t="shared" si="2"/>
        <v>1599703</v>
      </c>
      <c r="AW38" s="38">
        <f t="shared" si="2"/>
        <v>1696082</v>
      </c>
      <c r="AX38" s="38">
        <f t="shared" si="2"/>
        <v>1762423</v>
      </c>
      <c r="AY38" s="38">
        <f>SUM(AY24:AY37)</f>
        <v>1644097</v>
      </c>
      <c r="AZ38" s="38">
        <f>SUM(AZ24:AZ37)</f>
        <v>1753246</v>
      </c>
      <c r="BA38" s="38">
        <f>SUM(BA24:BA37)</f>
        <v>1920883</v>
      </c>
      <c r="BB38" s="38">
        <f>SUM(BB24:BB37)</f>
        <v>2025127</v>
      </c>
    </row>
    <row r="39" spans="1:55" x14ac:dyDescent="0.2">
      <c r="A39" s="37"/>
      <c r="B39" s="41" t="s">
        <v>51</v>
      </c>
      <c r="C39" s="38" t="s">
        <v>51</v>
      </c>
      <c r="D39" s="38" t="s">
        <v>51</v>
      </c>
      <c r="E39" s="38" t="s">
        <v>51</v>
      </c>
      <c r="F39" s="38" t="s">
        <v>51</v>
      </c>
      <c r="G39" s="38" t="s">
        <v>51</v>
      </c>
      <c r="H39" s="38" t="s">
        <v>51</v>
      </c>
      <c r="I39" s="38" t="s">
        <v>51</v>
      </c>
      <c r="J39" s="38" t="s">
        <v>51</v>
      </c>
      <c r="K39" s="38" t="s">
        <v>51</v>
      </c>
      <c r="L39" s="38" t="s">
        <v>51</v>
      </c>
      <c r="M39" s="38" t="s">
        <v>51</v>
      </c>
      <c r="N39" s="38" t="s">
        <v>51</v>
      </c>
      <c r="O39" s="38" t="s">
        <v>51</v>
      </c>
      <c r="P39" s="38" t="s">
        <v>51</v>
      </c>
      <c r="Q39" s="38" t="s">
        <v>51</v>
      </c>
      <c r="R39" s="38" t="s">
        <v>51</v>
      </c>
      <c r="S39" s="38" t="s">
        <v>51</v>
      </c>
      <c r="T39" s="38" t="s">
        <v>51</v>
      </c>
      <c r="U39" s="38" t="s">
        <v>51</v>
      </c>
      <c r="V39" s="38" t="s">
        <v>51</v>
      </c>
      <c r="W39" s="38" t="s">
        <v>51</v>
      </c>
      <c r="X39" s="38" t="s">
        <v>51</v>
      </c>
      <c r="Y39" s="38" t="s">
        <v>51</v>
      </c>
      <c r="Z39" s="38" t="s">
        <v>51</v>
      </c>
      <c r="AA39" s="38" t="s">
        <v>51</v>
      </c>
      <c r="AB39" s="38" t="s">
        <v>51</v>
      </c>
      <c r="AC39" s="38" t="s">
        <v>51</v>
      </c>
      <c r="AD39" s="38" t="s">
        <v>51</v>
      </c>
      <c r="AE39" s="38" t="s">
        <v>51</v>
      </c>
      <c r="AF39" s="38" t="s">
        <v>51</v>
      </c>
      <c r="AG39" s="38" t="s">
        <v>51</v>
      </c>
      <c r="AH39" s="38"/>
      <c r="AI39" s="38"/>
      <c r="AJ39" s="38"/>
      <c r="AK39" s="38"/>
      <c r="AL39" s="38"/>
      <c r="AM39" s="38"/>
      <c r="AN39" s="45"/>
      <c r="AO39" s="45"/>
    </row>
    <row r="40" spans="1:55" ht="19" x14ac:dyDescent="0.2">
      <c r="A40" s="30" t="s">
        <v>118</v>
      </c>
      <c r="B40" s="37"/>
      <c r="C40" s="32"/>
      <c r="D40" s="32"/>
      <c r="E40" s="32"/>
      <c r="F40" s="32">
        <v>2011</v>
      </c>
      <c r="G40" s="32"/>
      <c r="H40" s="32"/>
      <c r="I40" s="32"/>
      <c r="J40" s="32">
        <v>2012</v>
      </c>
      <c r="K40" s="32"/>
      <c r="L40" s="32"/>
      <c r="M40" s="32"/>
      <c r="N40" s="32">
        <v>2013</v>
      </c>
      <c r="O40" s="32"/>
      <c r="P40" s="32"/>
      <c r="Q40" s="32"/>
      <c r="R40" s="32">
        <v>2014</v>
      </c>
      <c r="S40" s="32"/>
      <c r="T40" s="32"/>
      <c r="U40" s="32"/>
      <c r="V40" s="32">
        <v>2015</v>
      </c>
      <c r="W40" s="32"/>
      <c r="X40" s="32"/>
      <c r="Y40" s="32"/>
      <c r="Z40" s="32">
        <v>2016</v>
      </c>
      <c r="AA40" s="32"/>
      <c r="AB40" s="32"/>
      <c r="AC40" s="32"/>
      <c r="AD40" s="32">
        <v>2017</v>
      </c>
      <c r="AE40" s="33"/>
      <c r="AF40" s="33"/>
      <c r="AG40" s="33"/>
      <c r="AH40" s="34">
        <v>2018</v>
      </c>
      <c r="AI40" s="34"/>
      <c r="AJ40" s="34"/>
      <c r="AK40" s="34"/>
      <c r="AL40" s="34">
        <v>2019</v>
      </c>
      <c r="AM40" s="34"/>
      <c r="AN40" s="34"/>
      <c r="AO40" s="33"/>
      <c r="AP40" s="33">
        <v>2020</v>
      </c>
      <c r="AQ40" s="33"/>
      <c r="AR40" s="33"/>
      <c r="AS40" s="33"/>
      <c r="AT40" s="33">
        <v>2021</v>
      </c>
      <c r="AU40" s="33"/>
      <c r="AV40" s="33"/>
      <c r="AW40" s="33"/>
      <c r="AX40" s="33">
        <v>2022</v>
      </c>
      <c r="AY40" s="33"/>
      <c r="AZ40" s="33"/>
      <c r="BA40" s="33"/>
      <c r="BB40" s="33">
        <v>2023</v>
      </c>
    </row>
    <row r="41" spans="1:55" x14ac:dyDescent="0.2">
      <c r="A41" s="37" t="s">
        <v>119</v>
      </c>
      <c r="B41" s="37" t="s">
        <v>95</v>
      </c>
      <c r="C41" s="38"/>
      <c r="D41" s="38"/>
      <c r="E41" s="38"/>
      <c r="F41" s="38"/>
      <c r="G41" s="38"/>
      <c r="H41" s="38"/>
      <c r="I41" s="38"/>
      <c r="J41" s="38"/>
      <c r="K41" s="38"/>
      <c r="L41" s="38"/>
      <c r="M41" s="38"/>
      <c r="N41" s="38"/>
      <c r="O41" s="38"/>
      <c r="P41" s="38"/>
      <c r="Q41" s="38"/>
      <c r="R41" s="38"/>
      <c r="S41" s="38"/>
      <c r="T41" s="38"/>
      <c r="U41" s="38"/>
      <c r="V41" s="38"/>
      <c r="W41" s="38"/>
      <c r="X41" s="38"/>
      <c r="Y41" s="38">
        <v>845</v>
      </c>
      <c r="Z41" s="38">
        <v>586</v>
      </c>
      <c r="AA41" s="38">
        <v>532</v>
      </c>
      <c r="AB41" s="38">
        <v>862</v>
      </c>
      <c r="AC41" s="38">
        <v>813</v>
      </c>
      <c r="AD41" s="38">
        <v>624</v>
      </c>
      <c r="AE41" s="38">
        <v>600</v>
      </c>
      <c r="AF41" s="38">
        <v>863</v>
      </c>
      <c r="AG41" s="38">
        <v>900</v>
      </c>
      <c r="AH41" s="38">
        <v>622</v>
      </c>
      <c r="AI41" s="38">
        <v>625</v>
      </c>
      <c r="AJ41" s="38">
        <v>1019</v>
      </c>
      <c r="AK41" s="38">
        <v>1043</v>
      </c>
      <c r="AL41" s="38">
        <v>665</v>
      </c>
      <c r="AM41" s="38">
        <v>836</v>
      </c>
      <c r="AN41" s="38">
        <v>6851</v>
      </c>
      <c r="AO41" s="38">
        <v>6891</v>
      </c>
      <c r="AP41" s="38">
        <v>4709</v>
      </c>
      <c r="AQ41" s="38">
        <v>10797</v>
      </c>
      <c r="AR41" s="38">
        <v>15909</v>
      </c>
      <c r="AS41" s="38">
        <v>14967</v>
      </c>
      <c r="AT41" s="38">
        <v>8583</v>
      </c>
      <c r="AU41" s="38">
        <v>9778</v>
      </c>
      <c r="AV41" s="38">
        <v>15076</v>
      </c>
      <c r="AW41" s="38">
        <v>13663</v>
      </c>
      <c r="AX41" s="38">
        <v>8029</v>
      </c>
      <c r="AY41" s="38">
        <v>4366</v>
      </c>
      <c r="AZ41" s="38">
        <v>9216</v>
      </c>
      <c r="BA41" s="38">
        <v>8704</v>
      </c>
      <c r="BB41" s="38"/>
    </row>
    <row r="42" spans="1:55" x14ac:dyDescent="0.2">
      <c r="A42" s="37" t="s">
        <v>120</v>
      </c>
      <c r="B42" s="37" t="s">
        <v>95</v>
      </c>
      <c r="C42" s="38"/>
      <c r="D42" s="38"/>
      <c r="E42" s="38"/>
      <c r="F42" s="38"/>
      <c r="G42" s="38"/>
      <c r="H42" s="38"/>
      <c r="I42" s="38"/>
      <c r="J42" s="38"/>
      <c r="K42" s="38"/>
      <c r="L42" s="38"/>
      <c r="M42" s="38"/>
      <c r="N42" s="38"/>
      <c r="O42" s="38"/>
      <c r="P42" s="38"/>
      <c r="Q42" s="38"/>
      <c r="R42" s="38"/>
      <c r="S42" s="38"/>
      <c r="T42" s="38"/>
      <c r="U42" s="38"/>
      <c r="V42" s="38"/>
      <c r="W42" s="38">
        <v>37942</v>
      </c>
      <c r="X42" s="38">
        <v>38215</v>
      </c>
      <c r="Y42" s="38">
        <v>38997</v>
      </c>
      <c r="Z42" s="38">
        <v>38905</v>
      </c>
      <c r="AA42" s="38">
        <v>35934</v>
      </c>
      <c r="AB42" s="38">
        <v>35935</v>
      </c>
      <c r="AC42" s="38">
        <v>35934</v>
      </c>
      <c r="AD42" s="38">
        <v>35936</v>
      </c>
      <c r="AE42" s="38">
        <v>33561</v>
      </c>
      <c r="AF42" s="38">
        <v>33563</v>
      </c>
      <c r="AG42" s="38">
        <v>33561</v>
      </c>
      <c r="AH42" s="38">
        <v>33563</v>
      </c>
      <c r="AI42" s="38">
        <v>38213</v>
      </c>
      <c r="AJ42" s="38">
        <v>38213</v>
      </c>
      <c r="AK42" s="38">
        <v>38213</v>
      </c>
      <c r="AL42" s="38">
        <v>38213</v>
      </c>
      <c r="AM42" s="38">
        <v>35641</v>
      </c>
      <c r="AN42" s="38">
        <v>35641</v>
      </c>
      <c r="AO42" s="38">
        <v>35642</v>
      </c>
      <c r="AP42" s="38">
        <v>35641</v>
      </c>
      <c r="AQ42" s="38">
        <v>36161</v>
      </c>
      <c r="AR42" s="38">
        <v>36163</v>
      </c>
      <c r="AS42" s="38">
        <v>36162</v>
      </c>
      <c r="AT42" s="38">
        <v>36163</v>
      </c>
      <c r="AU42" s="38">
        <v>36755</v>
      </c>
      <c r="AV42" s="38">
        <v>36756</v>
      </c>
      <c r="AW42" s="38">
        <v>36756</v>
      </c>
      <c r="AX42" s="38">
        <v>36757</v>
      </c>
      <c r="AY42" s="38"/>
      <c r="AZ42" s="38"/>
      <c r="BA42" s="38"/>
      <c r="BB42" s="38"/>
    </row>
    <row r="43" spans="1:55" x14ac:dyDescent="0.2">
      <c r="A43" s="37" t="s">
        <v>121</v>
      </c>
      <c r="B43" s="37" t="s">
        <v>95</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v>10757</v>
      </c>
      <c r="AL43" s="38">
        <v>11616</v>
      </c>
      <c r="AM43" s="38">
        <v>9897</v>
      </c>
      <c r="AN43" s="38">
        <v>2095</v>
      </c>
      <c r="AO43" s="38"/>
      <c r="AP43" s="38"/>
      <c r="AQ43" s="38">
        <v>9791</v>
      </c>
      <c r="AR43" s="38">
        <v>9791</v>
      </c>
      <c r="AS43" s="38">
        <v>9791</v>
      </c>
      <c r="AT43" s="38">
        <v>9792</v>
      </c>
      <c r="AU43" s="38">
        <v>15576</v>
      </c>
      <c r="AV43" s="38">
        <v>15577</v>
      </c>
      <c r="AW43" s="38">
        <v>15577</v>
      </c>
      <c r="AX43" s="38">
        <v>15576</v>
      </c>
      <c r="AY43" s="38"/>
      <c r="AZ43" s="38"/>
      <c r="BA43" s="38"/>
      <c r="BB43" s="38"/>
    </row>
    <row r="44" spans="1:55" x14ac:dyDescent="0.2">
      <c r="A44" s="37" t="s">
        <v>122</v>
      </c>
      <c r="B44" s="37" t="s">
        <v>95</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55" x14ac:dyDescent="0.2">
      <c r="A45" s="37" t="s">
        <v>123</v>
      </c>
      <c r="B45" s="37" t="s">
        <v>95</v>
      </c>
      <c r="C45" s="38">
        <v>0</v>
      </c>
      <c r="D45" s="38">
        <v>0</v>
      </c>
      <c r="E45" s="38">
        <v>0</v>
      </c>
      <c r="F45" s="38">
        <v>0</v>
      </c>
      <c r="G45" s="38">
        <v>0</v>
      </c>
      <c r="H45" s="38">
        <v>0</v>
      </c>
      <c r="I45" s="38">
        <v>0</v>
      </c>
      <c r="J45" s="38">
        <v>0</v>
      </c>
      <c r="K45" s="38">
        <v>0</v>
      </c>
      <c r="L45" s="38">
        <v>0</v>
      </c>
      <c r="M45" s="38">
        <v>0</v>
      </c>
      <c r="N45" s="38">
        <v>0</v>
      </c>
      <c r="O45" s="38">
        <v>0</v>
      </c>
      <c r="P45" s="38">
        <v>0</v>
      </c>
      <c r="Q45" s="38">
        <v>0</v>
      </c>
      <c r="R45" s="38">
        <v>0</v>
      </c>
      <c r="S45" s="38">
        <v>0</v>
      </c>
      <c r="T45" s="38">
        <v>0</v>
      </c>
      <c r="U45" s="38">
        <v>0</v>
      </c>
      <c r="V45" s="38">
        <v>0</v>
      </c>
      <c r="W45" s="38">
        <v>0</v>
      </c>
      <c r="X45" s="38">
        <v>0</v>
      </c>
      <c r="Y45" s="38">
        <v>0</v>
      </c>
      <c r="Z45" s="38">
        <v>0</v>
      </c>
      <c r="AA45" s="38">
        <v>0</v>
      </c>
      <c r="AB45" s="38">
        <v>0</v>
      </c>
      <c r="AC45" s="38">
        <v>0</v>
      </c>
      <c r="AD45" s="38">
        <v>0</v>
      </c>
      <c r="AE45" s="38">
        <v>0</v>
      </c>
      <c r="AF45" s="38">
        <v>0</v>
      </c>
      <c r="AG45" s="38">
        <v>0</v>
      </c>
      <c r="AH45" s="38">
        <v>0</v>
      </c>
      <c r="AI45" s="38">
        <v>0</v>
      </c>
      <c r="AJ45" s="38">
        <v>3682</v>
      </c>
      <c r="AK45" s="38">
        <v>2542</v>
      </c>
      <c r="AL45" s="38">
        <v>3886</v>
      </c>
      <c r="AM45" s="38">
        <v>5448</v>
      </c>
      <c r="AN45" s="38">
        <v>7679</v>
      </c>
      <c r="AO45" s="38">
        <v>8745</v>
      </c>
      <c r="AP45" s="38">
        <v>12095</v>
      </c>
      <c r="AQ45" s="38">
        <v>11867</v>
      </c>
      <c r="AR45" s="38">
        <v>20250</v>
      </c>
      <c r="AS45" s="38">
        <v>14191</v>
      </c>
      <c r="AT45" s="38">
        <v>20929</v>
      </c>
      <c r="AU45" s="38">
        <v>25380</v>
      </c>
      <c r="AV45" s="38">
        <v>32490</v>
      </c>
      <c r="AW45" s="38">
        <v>35073</v>
      </c>
      <c r="AX45" s="38">
        <v>35326</v>
      </c>
      <c r="AY45" s="38">
        <v>35837</v>
      </c>
      <c r="AZ45" s="38">
        <v>41120</v>
      </c>
      <c r="BA45" s="38">
        <v>38623</v>
      </c>
      <c r="BB45" s="38">
        <v>43454</v>
      </c>
    </row>
    <row r="46" spans="1:55" x14ac:dyDescent="0.2">
      <c r="A46" s="37" t="s">
        <v>124</v>
      </c>
      <c r="B46" s="37" t="s">
        <v>95</v>
      </c>
      <c r="C46" s="38">
        <v>0</v>
      </c>
      <c r="D46" s="38">
        <v>0</v>
      </c>
      <c r="E46" s="38">
        <v>0</v>
      </c>
      <c r="F46" s="38">
        <v>0</v>
      </c>
      <c r="G46" s="38">
        <v>0</v>
      </c>
      <c r="H46" s="38">
        <v>0</v>
      </c>
      <c r="I46" s="38">
        <v>0</v>
      </c>
      <c r="J46" s="38">
        <v>0</v>
      </c>
      <c r="K46" s="38">
        <v>0</v>
      </c>
      <c r="L46" s="38">
        <v>0</v>
      </c>
      <c r="M46" s="38">
        <v>0</v>
      </c>
      <c r="N46" s="38">
        <v>0</v>
      </c>
      <c r="O46" s="38">
        <v>0</v>
      </c>
      <c r="P46" s="38">
        <v>0</v>
      </c>
      <c r="Q46" s="38">
        <v>0</v>
      </c>
      <c r="R46" s="38">
        <v>0</v>
      </c>
      <c r="S46" s="38">
        <v>0</v>
      </c>
      <c r="T46" s="38">
        <v>0</v>
      </c>
      <c r="U46" s="38">
        <v>0</v>
      </c>
      <c r="V46" s="38">
        <v>0</v>
      </c>
      <c r="W46" s="38">
        <v>0</v>
      </c>
      <c r="X46" s="38">
        <v>0</v>
      </c>
      <c r="Y46" s="38">
        <v>0</v>
      </c>
      <c r="Z46" s="38">
        <v>0</v>
      </c>
      <c r="AA46" s="38">
        <v>0</v>
      </c>
      <c r="AB46" s="38">
        <v>0</v>
      </c>
      <c r="AC46" s="38">
        <v>0</v>
      </c>
      <c r="AD46" s="38">
        <v>0</v>
      </c>
      <c r="AE46" s="38">
        <v>0</v>
      </c>
      <c r="AF46" s="38">
        <v>0</v>
      </c>
      <c r="AG46" s="38">
        <v>0</v>
      </c>
      <c r="AH46" s="38">
        <v>0</v>
      </c>
      <c r="AI46" s="38">
        <v>0</v>
      </c>
      <c r="AJ46" s="38">
        <v>710</v>
      </c>
      <c r="AK46" s="38">
        <v>1938</v>
      </c>
      <c r="AL46" s="38">
        <v>2639</v>
      </c>
      <c r="AM46" s="38">
        <v>3562</v>
      </c>
      <c r="AN46" s="38">
        <v>3687</v>
      </c>
      <c r="AO46" s="38">
        <v>4030</v>
      </c>
      <c r="AP46" s="38">
        <v>5789</v>
      </c>
      <c r="AQ46" s="38">
        <v>11128</v>
      </c>
      <c r="AR46" s="38">
        <v>8726</v>
      </c>
      <c r="AS46" s="38">
        <v>11430</v>
      </c>
      <c r="AT46" s="38">
        <v>12555</v>
      </c>
      <c r="AU46" s="38">
        <v>17092</v>
      </c>
      <c r="AV46" s="38">
        <v>21204</v>
      </c>
      <c r="AW46" s="38">
        <v>24556</v>
      </c>
      <c r="AX46" s="38">
        <v>26576</v>
      </c>
      <c r="AY46" s="38">
        <v>24741</v>
      </c>
      <c r="AZ46" s="38">
        <v>27675</v>
      </c>
      <c r="BA46" s="38">
        <v>26464</v>
      </c>
      <c r="BB46" s="38">
        <v>27558</v>
      </c>
    </row>
    <row r="47" spans="1:55" x14ac:dyDescent="0.2">
      <c r="A47" s="37" t="s">
        <v>125</v>
      </c>
      <c r="B47" s="37" t="s">
        <v>95</v>
      </c>
      <c r="C47" s="38">
        <v>-325</v>
      </c>
      <c r="D47" s="38">
        <v>-348</v>
      </c>
      <c r="E47" s="38">
        <v>-359</v>
      </c>
      <c r="F47" s="38">
        <v>-19696</v>
      </c>
      <c r="G47" s="38">
        <v>12934</v>
      </c>
      <c r="H47" s="38">
        <v>11885</v>
      </c>
      <c r="I47" s="38">
        <v>9905</v>
      </c>
      <c r="J47" s="38">
        <v>-13137</v>
      </c>
      <c r="K47" s="38">
        <v>12049</v>
      </c>
      <c r="L47" s="38">
        <v>4237</v>
      </c>
      <c r="M47" s="38">
        <v>-11</v>
      </c>
      <c r="N47" s="38">
        <v>-25769</v>
      </c>
      <c r="O47" s="38">
        <v>-1842</v>
      </c>
      <c r="P47" s="38">
        <v>-188</v>
      </c>
      <c r="Q47" s="38">
        <v>-395</v>
      </c>
      <c r="R47" s="38">
        <v>-19040</v>
      </c>
      <c r="S47" s="38">
        <v>-4284</v>
      </c>
      <c r="T47" s="38">
        <v>-255</v>
      </c>
      <c r="U47" s="38">
        <v>-1218</v>
      </c>
      <c r="V47" s="38">
        <v>-15449</v>
      </c>
      <c r="W47" s="38">
        <v>-1776</v>
      </c>
      <c r="X47" s="38">
        <v>-9597</v>
      </c>
      <c r="Y47" s="38">
        <v>-18450</v>
      </c>
      <c r="Z47" s="38">
        <v>-34567</v>
      </c>
      <c r="AA47" s="38">
        <v>-1813</v>
      </c>
      <c r="AB47" s="38">
        <v>-464</v>
      </c>
      <c r="AC47" s="38">
        <v>-1133</v>
      </c>
      <c r="AD47" s="38">
        <v>-6649</v>
      </c>
      <c r="AE47" s="38">
        <v>-1623</v>
      </c>
      <c r="AF47" s="38">
        <v>-11402</v>
      </c>
      <c r="AG47" s="38">
        <v>-1561</v>
      </c>
      <c r="AH47" s="38">
        <v>-15</v>
      </c>
      <c r="AI47" s="38">
        <v>-1876</v>
      </c>
      <c r="AJ47" s="46">
        <v>-171</v>
      </c>
      <c r="AK47" s="38">
        <v>-3150</v>
      </c>
      <c r="AL47" s="38">
        <v>-678</v>
      </c>
      <c r="AM47" s="38">
        <v>-29236</v>
      </c>
      <c r="AN47" s="38">
        <v>-38670</v>
      </c>
      <c r="AO47" s="38">
        <v>-28338</v>
      </c>
      <c r="AP47" s="38">
        <v>-24280</v>
      </c>
      <c r="AQ47" s="38">
        <v>-86952</v>
      </c>
      <c r="AR47" s="38">
        <v>-3383</v>
      </c>
      <c r="AS47" s="38">
        <v>-29549</v>
      </c>
      <c r="AT47" s="38">
        <v>-11100</v>
      </c>
      <c r="AU47" s="38">
        <v>-236635</v>
      </c>
      <c r="AV47" s="38">
        <v>-404</v>
      </c>
      <c r="AW47" s="38">
        <v>-644</v>
      </c>
      <c r="AX47" s="38">
        <v>-28</v>
      </c>
      <c r="AY47" s="38">
        <v>-6942</v>
      </c>
      <c r="AZ47" s="38"/>
      <c r="BA47" s="38"/>
      <c r="BB47" s="38"/>
    </row>
    <row r="48" spans="1:55" x14ac:dyDescent="0.2">
      <c r="A48" s="37"/>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46"/>
      <c r="AK48" s="38"/>
      <c r="AL48" s="38"/>
    </row>
    <row r="49" spans="1:54" x14ac:dyDescent="0.2">
      <c r="A49" s="41" t="s">
        <v>126</v>
      </c>
      <c r="B49" s="37" t="s">
        <v>95</v>
      </c>
      <c r="C49" s="47">
        <f>SUM(C4:C18, C24:C37,C41:C47)</f>
        <v>275639</v>
      </c>
      <c r="D49" s="47">
        <f t="shared" ref="D49:AY49" si="3">SUM(D4:D18,D24:D37, D41:D47)</f>
        <v>325071</v>
      </c>
      <c r="E49" s="47">
        <f t="shared" si="3"/>
        <v>358817</v>
      </c>
      <c r="F49" s="47">
        <f t="shared" si="3"/>
        <v>334451</v>
      </c>
      <c r="G49" s="47">
        <f t="shared" si="3"/>
        <v>366391</v>
      </c>
      <c r="H49" s="47">
        <f t="shared" si="3"/>
        <v>380783</v>
      </c>
      <c r="I49" s="47">
        <f t="shared" si="3"/>
        <v>471290</v>
      </c>
      <c r="J49" s="47">
        <f t="shared" si="3"/>
        <v>473045</v>
      </c>
      <c r="K49" s="47">
        <f t="shared" si="3"/>
        <v>652535</v>
      </c>
      <c r="L49" s="47">
        <f t="shared" si="3"/>
        <v>832199</v>
      </c>
      <c r="M49" s="47">
        <f t="shared" si="3"/>
        <v>1132141</v>
      </c>
      <c r="N49" s="47">
        <f t="shared" si="3"/>
        <v>1137322</v>
      </c>
      <c r="O49" s="47">
        <f t="shared" si="3"/>
        <v>961263</v>
      </c>
      <c r="P49" s="47">
        <f t="shared" si="3"/>
        <v>1111616</v>
      </c>
      <c r="Q49" s="47">
        <f t="shared" si="3"/>
        <v>1148264</v>
      </c>
      <c r="R49" s="47">
        <f t="shared" si="3"/>
        <v>1079148</v>
      </c>
      <c r="S49" s="47">
        <f t="shared" si="3"/>
        <v>1102924</v>
      </c>
      <c r="T49" s="47">
        <f t="shared" si="3"/>
        <v>1307672</v>
      </c>
      <c r="U49" s="47">
        <f t="shared" si="3"/>
        <v>1510754</v>
      </c>
      <c r="V49" s="47">
        <f t="shared" si="3"/>
        <v>1566898</v>
      </c>
      <c r="W49" s="47">
        <f t="shared" si="3"/>
        <v>1907907</v>
      </c>
      <c r="X49" s="47">
        <f t="shared" si="3"/>
        <v>2416121</v>
      </c>
      <c r="Y49" s="47">
        <f t="shared" si="3"/>
        <v>2428897</v>
      </c>
      <c r="Z49" s="47">
        <f t="shared" si="3"/>
        <v>2631117</v>
      </c>
      <c r="AA49" s="47">
        <f t="shared" si="3"/>
        <v>2195205</v>
      </c>
      <c r="AB49" s="47">
        <f t="shared" si="3"/>
        <v>2582576</v>
      </c>
      <c r="AC49" s="47">
        <f t="shared" si="3"/>
        <v>2727781</v>
      </c>
      <c r="AD49" s="47">
        <f t="shared" si="3"/>
        <v>2515832</v>
      </c>
      <c r="AE49" s="47">
        <f t="shared" si="3"/>
        <v>2541388</v>
      </c>
      <c r="AF49" s="47">
        <f t="shared" si="3"/>
        <v>2726705</v>
      </c>
      <c r="AG49" s="47">
        <f t="shared" si="3"/>
        <v>2827486</v>
      </c>
      <c r="AH49" s="47">
        <f t="shared" si="3"/>
        <v>3324269</v>
      </c>
      <c r="AI49" s="47">
        <f t="shared" si="3"/>
        <v>3352215</v>
      </c>
      <c r="AJ49" s="47">
        <f t="shared" si="3"/>
        <v>3729408</v>
      </c>
      <c r="AK49" s="47">
        <f t="shared" si="3"/>
        <v>3828328</v>
      </c>
      <c r="AL49" s="47">
        <f t="shared" si="3"/>
        <v>4098247</v>
      </c>
      <c r="AM49" s="47">
        <f t="shared" si="3"/>
        <v>3713654</v>
      </c>
      <c r="AN49" s="47">
        <f t="shared" si="3"/>
        <v>3249313</v>
      </c>
      <c r="AO49" s="47">
        <f t="shared" si="3"/>
        <v>4063346</v>
      </c>
      <c r="AP49" s="47">
        <f t="shared" si="3"/>
        <v>4351436</v>
      </c>
      <c r="AQ49" s="47">
        <f t="shared" si="3"/>
        <v>4073588</v>
      </c>
      <c r="AR49" s="47">
        <f t="shared" si="3"/>
        <v>5062458</v>
      </c>
      <c r="AS49" s="47">
        <f t="shared" si="3"/>
        <v>5599235</v>
      </c>
      <c r="AT49" s="47">
        <f t="shared" si="3"/>
        <v>5660057</v>
      </c>
      <c r="AU49" s="47">
        <f t="shared" si="3"/>
        <v>5852212</v>
      </c>
      <c r="AV49" s="47">
        <f t="shared" si="3"/>
        <v>6810985</v>
      </c>
      <c r="AW49" s="47">
        <f t="shared" si="3"/>
        <v>7025866</v>
      </c>
      <c r="AX49" s="47">
        <f t="shared" si="3"/>
        <v>7182367</v>
      </c>
      <c r="AY49" s="47">
        <f t="shared" si="3"/>
        <v>6667060</v>
      </c>
      <c r="AZ49" s="47">
        <f>SUM(AZ4:AZ18,AZ24:AZ37, AZ41:AZ47)</f>
        <v>7352903</v>
      </c>
      <c r="BA49" s="47">
        <f>SUM(BA4:BA18,BA24:BA37, BA41:BA47)</f>
        <v>8054260</v>
      </c>
      <c r="BB49" s="47">
        <f>SUM(BB4:BB18,BB24:BB37, BB41:BB47)</f>
        <v>8503938</v>
      </c>
    </row>
    <row r="50" spans="1:54" x14ac:dyDescent="0.2">
      <c r="A50" s="48" t="s">
        <v>127</v>
      </c>
      <c r="B50" s="37" t="s">
        <v>95</v>
      </c>
      <c r="C50" s="47">
        <f>C49-C70</f>
        <v>143356</v>
      </c>
      <c r="D50" s="47">
        <f t="shared" ref="D50:AY50" si="4">C50+D49-D70</f>
        <v>333667</v>
      </c>
      <c r="E50" s="47">
        <f t="shared" si="4"/>
        <v>551103</v>
      </c>
      <c r="F50" s="47">
        <f t="shared" si="4"/>
        <v>748158</v>
      </c>
      <c r="G50" s="47">
        <f t="shared" si="4"/>
        <v>874289</v>
      </c>
      <c r="H50" s="47">
        <f t="shared" si="4"/>
        <v>1002322</v>
      </c>
      <c r="I50" s="47">
        <f t="shared" si="4"/>
        <v>1214030</v>
      </c>
      <c r="J50" s="47">
        <f t="shared" si="4"/>
        <v>1420409</v>
      </c>
      <c r="K50" s="47">
        <f t="shared" si="4"/>
        <v>1514140</v>
      </c>
      <c r="L50" s="47">
        <f t="shared" si="4"/>
        <v>1710199</v>
      </c>
      <c r="M50" s="47">
        <f t="shared" si="4"/>
        <v>2195727</v>
      </c>
      <c r="N50" s="47">
        <f t="shared" si="4"/>
        <v>2679484</v>
      </c>
      <c r="O50" s="47">
        <f t="shared" si="4"/>
        <v>3044507</v>
      </c>
      <c r="P50" s="47">
        <f t="shared" si="4"/>
        <v>3503001</v>
      </c>
      <c r="Q50" s="47">
        <f t="shared" si="4"/>
        <v>3991011</v>
      </c>
      <c r="R50" s="47">
        <f t="shared" si="4"/>
        <v>4412427</v>
      </c>
      <c r="S50" s="47">
        <f t="shared" si="4"/>
        <v>4915207</v>
      </c>
      <c r="T50" s="47">
        <f t="shared" si="4"/>
        <v>5562237</v>
      </c>
      <c r="U50" s="47">
        <f t="shared" si="4"/>
        <v>6376219</v>
      </c>
      <c r="V50" s="47">
        <f t="shared" si="4"/>
        <v>7256907</v>
      </c>
      <c r="W50" s="47">
        <f t="shared" si="4"/>
        <v>7537619</v>
      </c>
      <c r="X50" s="47">
        <f t="shared" si="4"/>
        <v>8312183</v>
      </c>
      <c r="Y50" s="47">
        <f t="shared" si="4"/>
        <v>9004600</v>
      </c>
      <c r="Z50" s="47">
        <f t="shared" si="4"/>
        <v>9860228</v>
      </c>
      <c r="AA50" s="47">
        <f t="shared" si="4"/>
        <v>9699214</v>
      </c>
      <c r="AB50" s="47">
        <f t="shared" si="4"/>
        <v>9783966</v>
      </c>
      <c r="AC50" s="47">
        <f t="shared" si="4"/>
        <v>9944882</v>
      </c>
      <c r="AD50" s="47">
        <f t="shared" si="4"/>
        <v>9864773</v>
      </c>
      <c r="AE50" s="47">
        <f t="shared" si="4"/>
        <v>9526932</v>
      </c>
      <c r="AF50" s="47">
        <f t="shared" si="4"/>
        <v>9111900</v>
      </c>
      <c r="AG50" s="47">
        <f t="shared" si="4"/>
        <v>8798481</v>
      </c>
      <c r="AH50" s="47">
        <f t="shared" si="4"/>
        <v>8918055</v>
      </c>
      <c r="AI50" s="47">
        <f t="shared" si="4"/>
        <v>8522907</v>
      </c>
      <c r="AJ50" s="47">
        <f t="shared" si="4"/>
        <v>8333367</v>
      </c>
      <c r="AK50" s="47">
        <f t="shared" si="4"/>
        <v>8231564</v>
      </c>
      <c r="AL50" s="47">
        <f t="shared" si="4"/>
        <v>8438838</v>
      </c>
      <c r="AM50" s="47">
        <f t="shared" si="4"/>
        <v>8003807</v>
      </c>
      <c r="AN50" s="47">
        <f t="shared" si="4"/>
        <v>7865061</v>
      </c>
      <c r="AO50" s="47">
        <f t="shared" si="4"/>
        <v>7926834</v>
      </c>
      <c r="AP50" s="47">
        <f t="shared" si="4"/>
        <v>8328355</v>
      </c>
      <c r="AQ50" s="47">
        <f t="shared" si="4"/>
        <v>8119065</v>
      </c>
      <c r="AR50" s="47">
        <f t="shared" si="4"/>
        <v>8356344</v>
      </c>
      <c r="AS50" s="47">
        <f t="shared" si="4"/>
        <v>8790204</v>
      </c>
      <c r="AT50" s="47">
        <f t="shared" si="4"/>
        <v>9755116</v>
      </c>
      <c r="AU50" s="47">
        <f t="shared" si="4"/>
        <v>10455213</v>
      </c>
      <c r="AV50" s="47">
        <f t="shared" si="4"/>
        <v>11871742</v>
      </c>
      <c r="AW50" s="47">
        <f t="shared" si="4"/>
        <v>13690358</v>
      </c>
      <c r="AX50" s="47">
        <f t="shared" si="4"/>
        <v>15393089</v>
      </c>
      <c r="AY50" s="47">
        <f t="shared" si="4"/>
        <v>16732681</v>
      </c>
      <c r="AZ50" s="47">
        <f>AY50+AZ49-AZ70</f>
        <v>18330684</v>
      </c>
      <c r="BA50" s="47">
        <f>AZ50+BA49-BA70</f>
        <v>20587835</v>
      </c>
      <c r="BB50" s="47">
        <f>BA50+BB49-BB70</f>
        <v>23552464</v>
      </c>
    </row>
    <row r="51" spans="1:54" x14ac:dyDescent="0.2">
      <c r="A51" s="49" t="s">
        <v>128</v>
      </c>
      <c r="B51" s="37" t="s">
        <v>95</v>
      </c>
      <c r="C51" s="38">
        <v>0</v>
      </c>
      <c r="D51" s="38">
        <v>0</v>
      </c>
      <c r="E51" s="38">
        <v>0</v>
      </c>
      <c r="F51" s="38">
        <v>0</v>
      </c>
      <c r="G51" s="38">
        <v>0</v>
      </c>
      <c r="H51" s="38">
        <v>0</v>
      </c>
      <c r="I51" s="38">
        <v>0</v>
      </c>
      <c r="J51" s="38">
        <v>0</v>
      </c>
      <c r="K51" s="38">
        <v>0</v>
      </c>
      <c r="L51" s="38">
        <v>0</v>
      </c>
      <c r="M51" s="38">
        <v>0</v>
      </c>
      <c r="N51" s="38">
        <v>0</v>
      </c>
      <c r="O51" s="38">
        <v>0</v>
      </c>
      <c r="P51" s="38">
        <v>0</v>
      </c>
      <c r="Q51" s="38">
        <v>0</v>
      </c>
      <c r="R51" s="38">
        <v>0</v>
      </c>
      <c r="S51" s="38">
        <v>0</v>
      </c>
      <c r="T51" s="38">
        <v>0</v>
      </c>
      <c r="U51" s="38">
        <v>0</v>
      </c>
      <c r="V51" s="38">
        <v>0</v>
      </c>
      <c r="W51" s="38">
        <v>0</v>
      </c>
      <c r="X51" s="38">
        <v>0</v>
      </c>
      <c r="Y51" s="38">
        <v>0</v>
      </c>
      <c r="Z51" s="38">
        <v>0</v>
      </c>
      <c r="AA51" s="38">
        <v>0</v>
      </c>
      <c r="AB51" s="38">
        <v>0</v>
      </c>
      <c r="AC51" s="38">
        <v>0</v>
      </c>
      <c r="AD51" s="38">
        <v>0</v>
      </c>
      <c r="AE51" s="38">
        <v>0</v>
      </c>
      <c r="AF51" s="38">
        <v>0</v>
      </c>
      <c r="AG51" s="38">
        <v>0</v>
      </c>
      <c r="AH51" s="38">
        <v>0</v>
      </c>
      <c r="AI51" s="50">
        <v>6371</v>
      </c>
      <c r="AJ51" s="50">
        <v>6869</v>
      </c>
      <c r="AK51" s="50">
        <v>10466</v>
      </c>
      <c r="AL51" s="50">
        <v>11380</v>
      </c>
      <c r="AM51" s="50">
        <v>12822</v>
      </c>
      <c r="AN51" s="50">
        <v>12822</v>
      </c>
      <c r="AO51" s="50">
        <v>12865</v>
      </c>
      <c r="AP51" s="50">
        <v>13571</v>
      </c>
      <c r="AQ51" s="50">
        <v>15890</v>
      </c>
      <c r="AR51" s="50">
        <v>92225</v>
      </c>
      <c r="AS51" s="50">
        <v>94857</v>
      </c>
      <c r="AT51" s="50">
        <v>114398</v>
      </c>
      <c r="AU51" s="50">
        <v>135243</v>
      </c>
      <c r="AV51" s="50">
        <v>345391</v>
      </c>
      <c r="AW51" s="50">
        <v>345628</v>
      </c>
      <c r="AX51" s="47">
        <v>351771</v>
      </c>
      <c r="AY51" s="47">
        <v>354430</v>
      </c>
      <c r="AZ51" s="47">
        <v>356816</v>
      </c>
      <c r="BA51" s="47">
        <f>AZ51+671</f>
        <v>357487</v>
      </c>
      <c r="BB51" s="47">
        <f>BA51+6265</f>
        <v>363752</v>
      </c>
    </row>
    <row r="52" spans="1:54" x14ac:dyDescent="0.2">
      <c r="A52" s="37"/>
      <c r="B52" s="37"/>
      <c r="C52" s="37"/>
      <c r="D52" s="37"/>
      <c r="E52" s="51"/>
      <c r="F52" s="52"/>
      <c r="G52" s="53"/>
      <c r="H52" s="37"/>
      <c r="I52" s="51"/>
      <c r="J52" s="52"/>
      <c r="K52" s="53"/>
      <c r="L52" s="37"/>
      <c r="M52" s="51"/>
      <c r="N52" s="52"/>
      <c r="O52" s="53"/>
      <c r="P52" s="37"/>
      <c r="Q52" s="51"/>
      <c r="R52" s="52"/>
      <c r="S52" s="53"/>
      <c r="T52" s="37"/>
      <c r="U52" s="51"/>
      <c r="V52" s="52"/>
      <c r="W52" s="53"/>
      <c r="X52" s="37"/>
      <c r="Y52" s="51"/>
      <c r="Z52" s="52"/>
      <c r="AA52" s="53"/>
      <c r="AB52" s="37"/>
      <c r="AC52" s="51"/>
      <c r="AD52" s="52"/>
      <c r="AE52" s="53"/>
      <c r="AF52" s="37"/>
      <c r="AG52" s="51"/>
      <c r="AH52" s="52"/>
      <c r="AI52" s="53"/>
      <c r="AJ52" s="54"/>
      <c r="AK52" s="54"/>
      <c r="AL52" s="52"/>
      <c r="AP52" s="55"/>
      <c r="AQ52" s="55"/>
      <c r="AR52" s="55"/>
      <c r="AS52" s="55"/>
      <c r="AT52" s="55"/>
      <c r="AU52" s="55"/>
      <c r="AV52" s="55"/>
      <c r="AW52" s="55"/>
      <c r="AX52" s="55"/>
      <c r="AY52" s="55"/>
      <c r="AZ52" s="55"/>
      <c r="BA52" s="55"/>
      <c r="BB52" s="55"/>
    </row>
    <row r="53" spans="1:54" ht="19" x14ac:dyDescent="0.2">
      <c r="A53" s="30" t="s">
        <v>129</v>
      </c>
      <c r="B53" s="31" t="s">
        <v>51</v>
      </c>
      <c r="C53" s="32"/>
      <c r="D53" s="32"/>
      <c r="E53" s="32"/>
      <c r="F53" s="32">
        <v>2011</v>
      </c>
      <c r="G53" s="32"/>
      <c r="H53" s="32"/>
      <c r="I53" s="32"/>
      <c r="J53" s="32">
        <v>2012</v>
      </c>
      <c r="K53" s="32"/>
      <c r="L53" s="32"/>
      <c r="M53" s="32"/>
      <c r="N53" s="32">
        <v>2013</v>
      </c>
      <c r="O53" s="32"/>
      <c r="P53" s="32"/>
      <c r="Q53" s="32"/>
      <c r="R53" s="32">
        <v>2014</v>
      </c>
      <c r="S53" s="32"/>
      <c r="T53" s="32"/>
      <c r="U53" s="32"/>
      <c r="V53" s="32">
        <v>2015</v>
      </c>
      <c r="W53" s="32"/>
      <c r="X53" s="32"/>
      <c r="Y53" s="32"/>
      <c r="Z53" s="32">
        <v>2016</v>
      </c>
      <c r="AA53" s="32"/>
      <c r="AB53" s="32"/>
      <c r="AC53" s="32"/>
      <c r="AD53" s="32">
        <v>2017</v>
      </c>
      <c r="AE53" s="33"/>
      <c r="AF53" s="33"/>
      <c r="AG53" s="33"/>
      <c r="AH53" s="34">
        <v>2018</v>
      </c>
      <c r="AI53" s="34"/>
      <c r="AJ53" s="34"/>
      <c r="AK53" s="34"/>
      <c r="AL53" s="34">
        <v>2019</v>
      </c>
      <c r="AM53" s="34"/>
      <c r="AN53" s="34"/>
      <c r="AO53" s="33"/>
      <c r="AP53" s="33">
        <v>2020</v>
      </c>
      <c r="AQ53" s="33"/>
      <c r="AR53" s="33"/>
      <c r="AS53" s="33"/>
      <c r="AT53" s="33">
        <v>2021</v>
      </c>
      <c r="AU53" s="33"/>
      <c r="AV53" s="33"/>
      <c r="AW53" s="33"/>
      <c r="AX53" s="33">
        <v>2022</v>
      </c>
      <c r="AY53" s="33"/>
      <c r="AZ53" s="33"/>
      <c r="BA53" s="33"/>
      <c r="BB53" s="33">
        <v>2023</v>
      </c>
    </row>
    <row r="54" spans="1:54" ht="16" x14ac:dyDescent="0.2">
      <c r="A54" s="36" t="s">
        <v>80</v>
      </c>
      <c r="B54" s="37" t="s">
        <v>81</v>
      </c>
      <c r="C54" s="37" t="s">
        <v>82</v>
      </c>
      <c r="D54" s="37" t="s">
        <v>37</v>
      </c>
      <c r="E54" s="37" t="s">
        <v>36</v>
      </c>
      <c r="F54" s="37" t="s">
        <v>35</v>
      </c>
      <c r="G54" s="37" t="s">
        <v>83</v>
      </c>
      <c r="H54" s="37" t="s">
        <v>37</v>
      </c>
      <c r="I54" s="37" t="s">
        <v>36</v>
      </c>
      <c r="J54" s="37" t="s">
        <v>35</v>
      </c>
      <c r="K54" s="37" t="s">
        <v>84</v>
      </c>
      <c r="L54" s="37" t="s">
        <v>37</v>
      </c>
      <c r="M54" s="37" t="s">
        <v>36</v>
      </c>
      <c r="N54" s="37" t="s">
        <v>35</v>
      </c>
      <c r="O54" s="37" t="s">
        <v>85</v>
      </c>
      <c r="P54" s="37" t="s">
        <v>37</v>
      </c>
      <c r="Q54" s="37" t="s">
        <v>36</v>
      </c>
      <c r="R54" s="37" t="s">
        <v>35</v>
      </c>
      <c r="S54" s="37" t="s">
        <v>86</v>
      </c>
      <c r="T54" s="37" t="s">
        <v>37</v>
      </c>
      <c r="U54" s="37" t="s">
        <v>36</v>
      </c>
      <c r="V54" s="37" t="s">
        <v>35</v>
      </c>
      <c r="W54" s="37" t="s">
        <v>87</v>
      </c>
      <c r="X54" s="37" t="s">
        <v>37</v>
      </c>
      <c r="Y54" s="37" t="s">
        <v>36</v>
      </c>
      <c r="Z54" s="37" t="s">
        <v>35</v>
      </c>
      <c r="AA54" s="37" t="s">
        <v>88</v>
      </c>
      <c r="AB54" s="37" t="s">
        <v>37</v>
      </c>
      <c r="AC54" s="37" t="s">
        <v>36</v>
      </c>
      <c r="AD54" s="37" t="s">
        <v>35</v>
      </c>
      <c r="AE54" s="37" t="s">
        <v>89</v>
      </c>
      <c r="AF54" s="37" t="s">
        <v>37</v>
      </c>
      <c r="AG54" s="37" t="s">
        <v>36</v>
      </c>
      <c r="AH54" s="37" t="s">
        <v>35</v>
      </c>
      <c r="AI54" s="37" t="s">
        <v>90</v>
      </c>
      <c r="AJ54" s="38" t="s">
        <v>37</v>
      </c>
      <c r="AK54" s="38" t="s">
        <v>36</v>
      </c>
      <c r="AL54" s="38" t="s">
        <v>35</v>
      </c>
      <c r="AM54" s="37" t="s">
        <v>91</v>
      </c>
      <c r="AN54" s="37" t="s">
        <v>37</v>
      </c>
      <c r="AO54" s="37" t="s">
        <v>36</v>
      </c>
      <c r="AP54" s="37" t="s">
        <v>35</v>
      </c>
      <c r="AQ54" s="37" t="s">
        <v>92</v>
      </c>
      <c r="AR54" s="37" t="s">
        <v>37</v>
      </c>
      <c r="AS54" s="37" t="s">
        <v>36</v>
      </c>
      <c r="AT54" s="37" t="s">
        <v>35</v>
      </c>
      <c r="AU54" s="37" t="s">
        <v>93</v>
      </c>
      <c r="AV54" s="37" t="s">
        <v>37</v>
      </c>
      <c r="AW54" s="37" t="s">
        <v>36</v>
      </c>
      <c r="AX54" s="37" t="s">
        <v>35</v>
      </c>
      <c r="AY54" s="37" t="s">
        <v>94</v>
      </c>
      <c r="AZ54" s="37" t="s">
        <v>37</v>
      </c>
      <c r="BA54" s="37" t="s">
        <v>36</v>
      </c>
      <c r="BB54" s="37" t="s">
        <v>35</v>
      </c>
    </row>
    <row r="55" spans="1:54" x14ac:dyDescent="0.2">
      <c r="A55" s="37" t="s">
        <v>34</v>
      </c>
      <c r="B55" s="37" t="s">
        <v>95</v>
      </c>
      <c r="C55" s="38"/>
      <c r="D55" s="38"/>
      <c r="E55" s="38"/>
      <c r="F55" s="38"/>
      <c r="G55" s="38"/>
      <c r="H55" s="38"/>
      <c r="I55" s="38"/>
      <c r="J55" s="38"/>
      <c r="K55" s="38">
        <v>0</v>
      </c>
      <c r="L55" s="38">
        <v>0</v>
      </c>
      <c r="M55" s="38">
        <v>0</v>
      </c>
      <c r="N55" s="38">
        <v>0</v>
      </c>
      <c r="O55" s="38">
        <v>0</v>
      </c>
      <c r="P55" s="38">
        <v>0</v>
      </c>
      <c r="Q55" s="38">
        <v>0</v>
      </c>
      <c r="R55" s="38">
        <v>0</v>
      </c>
      <c r="S55" s="38">
        <v>0</v>
      </c>
      <c r="T55" s="38">
        <v>0</v>
      </c>
      <c r="U55" s="38">
        <v>0</v>
      </c>
      <c r="V55" s="38">
        <v>0</v>
      </c>
      <c r="W55" s="38">
        <v>0</v>
      </c>
      <c r="X55" s="38">
        <v>0</v>
      </c>
      <c r="Y55" s="38">
        <v>0</v>
      </c>
      <c r="Z55" s="38">
        <v>0</v>
      </c>
      <c r="AA55" s="38">
        <v>0</v>
      </c>
      <c r="AB55" s="38">
        <v>0</v>
      </c>
      <c r="AC55" s="38">
        <v>0</v>
      </c>
      <c r="AD55" s="38">
        <v>0</v>
      </c>
      <c r="AE55" s="38">
        <v>0</v>
      </c>
      <c r="AF55" s="38">
        <v>0</v>
      </c>
      <c r="AG55" s="38">
        <v>0</v>
      </c>
      <c r="AH55" s="38">
        <v>0</v>
      </c>
      <c r="AI55" s="38">
        <v>88</v>
      </c>
      <c r="AJ55" s="38">
        <v>304</v>
      </c>
      <c r="AK55" s="38">
        <v>14</v>
      </c>
      <c r="AL55" s="38">
        <v>263</v>
      </c>
      <c r="AM55" s="38">
        <v>0</v>
      </c>
      <c r="AN55" s="38">
        <v>0</v>
      </c>
      <c r="AO55" s="38">
        <v>0</v>
      </c>
      <c r="AP55" s="38">
        <v>0</v>
      </c>
      <c r="AQ55" s="38">
        <v>0</v>
      </c>
      <c r="AR55" s="38">
        <v>0</v>
      </c>
      <c r="AS55" s="38">
        <v>60</v>
      </c>
      <c r="AT55" s="38">
        <v>25</v>
      </c>
      <c r="AU55" s="38">
        <v>25</v>
      </c>
      <c r="AV55" s="38">
        <v>26</v>
      </c>
      <c r="AW55" s="38">
        <v>90</v>
      </c>
      <c r="AX55" s="38">
        <v>408</v>
      </c>
      <c r="AY55" s="38">
        <v>577</v>
      </c>
      <c r="AZ55" s="38">
        <v>201</v>
      </c>
      <c r="BA55" s="38">
        <v>315</v>
      </c>
      <c r="BB55" s="38">
        <v>103</v>
      </c>
    </row>
    <row r="56" spans="1:54" x14ac:dyDescent="0.2">
      <c r="A56" s="37" t="s">
        <v>33</v>
      </c>
      <c r="B56" s="37" t="s">
        <v>95</v>
      </c>
      <c r="C56" s="38">
        <v>0</v>
      </c>
      <c r="D56" s="38">
        <v>0</v>
      </c>
      <c r="E56" s="38">
        <v>0</v>
      </c>
      <c r="F56" s="38">
        <v>0</v>
      </c>
      <c r="G56" s="38">
        <v>0</v>
      </c>
      <c r="H56" s="38">
        <v>0</v>
      </c>
      <c r="I56" s="38">
        <v>0</v>
      </c>
      <c r="J56" s="38">
        <v>0</v>
      </c>
      <c r="K56" s="38">
        <v>0</v>
      </c>
      <c r="L56" s="38">
        <v>0</v>
      </c>
      <c r="M56" s="38">
        <v>0</v>
      </c>
      <c r="N56" s="38">
        <v>0</v>
      </c>
      <c r="O56" s="38">
        <v>0</v>
      </c>
      <c r="P56" s="38">
        <v>0</v>
      </c>
      <c r="Q56" s="38">
        <v>0</v>
      </c>
      <c r="R56" s="38">
        <v>0</v>
      </c>
      <c r="S56" s="38">
        <v>0</v>
      </c>
      <c r="T56" s="38">
        <v>0</v>
      </c>
      <c r="U56" s="38">
        <v>0</v>
      </c>
      <c r="V56" s="38">
        <v>0</v>
      </c>
      <c r="W56" s="38">
        <v>0</v>
      </c>
      <c r="X56" s="38">
        <v>0</v>
      </c>
      <c r="Y56" s="38">
        <v>0</v>
      </c>
      <c r="Z56" s="38">
        <v>0</v>
      </c>
      <c r="AA56" s="38">
        <v>0</v>
      </c>
      <c r="AB56" s="38">
        <v>0</v>
      </c>
      <c r="AC56" s="38">
        <v>0</v>
      </c>
      <c r="AD56" s="38">
        <v>0</v>
      </c>
      <c r="AE56" s="38">
        <v>0</v>
      </c>
      <c r="AF56" s="38">
        <v>0</v>
      </c>
      <c r="AG56" s="38">
        <v>0</v>
      </c>
      <c r="AH56" s="38">
        <v>0</v>
      </c>
      <c r="AI56" s="38">
        <v>27</v>
      </c>
      <c r="AJ56" s="38">
        <v>29</v>
      </c>
      <c r="AK56" s="38">
        <v>43</v>
      </c>
      <c r="AL56" s="38">
        <v>31</v>
      </c>
      <c r="AM56" s="38">
        <v>0</v>
      </c>
      <c r="AN56" s="38">
        <v>0</v>
      </c>
      <c r="AO56" s="38">
        <v>0</v>
      </c>
      <c r="AP56" s="38">
        <v>0</v>
      </c>
      <c r="AQ56" s="38">
        <v>0</v>
      </c>
      <c r="AR56" s="38">
        <v>0</v>
      </c>
      <c r="AS56" s="38">
        <v>0</v>
      </c>
      <c r="AT56" s="38">
        <v>0</v>
      </c>
      <c r="AU56" s="38">
        <v>0</v>
      </c>
      <c r="AV56" s="38">
        <v>0</v>
      </c>
      <c r="AW56" s="38">
        <v>0</v>
      </c>
      <c r="AX56" s="38">
        <v>0</v>
      </c>
      <c r="AY56" s="38">
        <v>1</v>
      </c>
      <c r="AZ56" s="38">
        <v>1</v>
      </c>
      <c r="BA56" s="38">
        <v>1</v>
      </c>
      <c r="BB56" s="38">
        <v>0</v>
      </c>
    </row>
    <row r="57" spans="1:54" x14ac:dyDescent="0.2">
      <c r="A57" s="37" t="s">
        <v>32</v>
      </c>
      <c r="B57" s="37" t="s">
        <v>95</v>
      </c>
      <c r="C57" s="38">
        <v>0</v>
      </c>
      <c r="D57" s="38">
        <v>0</v>
      </c>
      <c r="E57" s="38">
        <v>0</v>
      </c>
      <c r="F57" s="38">
        <v>0</v>
      </c>
      <c r="G57" s="38">
        <v>0</v>
      </c>
      <c r="H57" s="38">
        <v>0</v>
      </c>
      <c r="I57" s="38">
        <v>0</v>
      </c>
      <c r="J57" s="38">
        <v>0</v>
      </c>
      <c r="K57" s="38">
        <v>0</v>
      </c>
      <c r="L57" s="38">
        <v>0</v>
      </c>
      <c r="M57" s="38">
        <v>0</v>
      </c>
      <c r="N57" s="38">
        <v>0</v>
      </c>
      <c r="O57" s="38">
        <v>0</v>
      </c>
      <c r="P57" s="38">
        <v>0</v>
      </c>
      <c r="Q57" s="38">
        <v>0</v>
      </c>
      <c r="R57" s="38">
        <v>0</v>
      </c>
      <c r="S57" s="38">
        <v>0</v>
      </c>
      <c r="T57" s="38">
        <v>0</v>
      </c>
      <c r="U57" s="38">
        <v>0</v>
      </c>
      <c r="V57" s="38">
        <v>0</v>
      </c>
      <c r="W57" s="38">
        <v>0</v>
      </c>
      <c r="X57" s="38">
        <v>0</v>
      </c>
      <c r="Y57" s="38">
        <v>11</v>
      </c>
      <c r="Z57" s="38">
        <v>32</v>
      </c>
      <c r="AA57" s="38">
        <v>131</v>
      </c>
      <c r="AB57" s="38">
        <v>132</v>
      </c>
      <c r="AC57" s="38">
        <v>145</v>
      </c>
      <c r="AD57" s="38">
        <v>169</v>
      </c>
      <c r="AE57" s="38">
        <v>133</v>
      </c>
      <c r="AF57" s="38">
        <v>57</v>
      </c>
      <c r="AG57" s="38">
        <v>116</v>
      </c>
      <c r="AH57" s="38">
        <v>74</v>
      </c>
      <c r="AI57" s="38">
        <v>332</v>
      </c>
      <c r="AJ57" s="38">
        <v>481</v>
      </c>
      <c r="AK57" s="38">
        <v>604</v>
      </c>
      <c r="AL57" s="38">
        <v>84</v>
      </c>
      <c r="AM57" s="38">
        <v>0</v>
      </c>
      <c r="AN57" s="38">
        <v>0</v>
      </c>
      <c r="AO57" s="38">
        <v>0</v>
      </c>
      <c r="AP57" s="38">
        <v>0</v>
      </c>
      <c r="AQ57" s="38">
        <v>0</v>
      </c>
      <c r="AR57" s="38">
        <v>0</v>
      </c>
      <c r="AS57" s="38">
        <v>0</v>
      </c>
      <c r="AT57" s="38">
        <v>0</v>
      </c>
      <c r="AU57" s="38">
        <v>0</v>
      </c>
      <c r="AV57" s="38">
        <v>0</v>
      </c>
      <c r="AW57" s="38">
        <v>0</v>
      </c>
      <c r="AX57" s="38">
        <v>0</v>
      </c>
      <c r="AY57" s="38">
        <v>0</v>
      </c>
      <c r="AZ57" s="38">
        <v>0</v>
      </c>
      <c r="BA57" s="38">
        <v>0</v>
      </c>
      <c r="BB57" s="38">
        <v>0</v>
      </c>
    </row>
    <row r="58" spans="1:54" x14ac:dyDescent="0.2">
      <c r="A58" s="37" t="s">
        <v>31</v>
      </c>
      <c r="B58" s="37" t="s">
        <v>95</v>
      </c>
      <c r="C58" s="38">
        <v>0</v>
      </c>
      <c r="D58" s="38">
        <v>0</v>
      </c>
      <c r="E58" s="38">
        <v>0</v>
      </c>
      <c r="F58" s="38">
        <v>0</v>
      </c>
      <c r="G58" s="38">
        <v>0</v>
      </c>
      <c r="H58" s="38">
        <v>0</v>
      </c>
      <c r="I58" s="38">
        <v>0</v>
      </c>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46</v>
      </c>
      <c r="AB58" s="38">
        <v>0</v>
      </c>
      <c r="AC58" s="38">
        <v>1</v>
      </c>
      <c r="AD58" s="38">
        <v>0</v>
      </c>
      <c r="AE58" s="38">
        <v>0</v>
      </c>
      <c r="AF58" s="38">
        <v>0</v>
      </c>
      <c r="AG58" s="38">
        <v>0</v>
      </c>
      <c r="AH58" s="38">
        <v>0</v>
      </c>
      <c r="AI58" s="38">
        <v>121</v>
      </c>
      <c r="AJ58" s="38">
        <v>225</v>
      </c>
      <c r="AK58" s="38">
        <v>76</v>
      </c>
      <c r="AL58" s="38">
        <v>103</v>
      </c>
      <c r="AM58" s="38">
        <v>16</v>
      </c>
      <c r="AN58" s="38"/>
      <c r="AO58" s="38"/>
      <c r="AP58" s="38">
        <v>10</v>
      </c>
      <c r="AQ58" s="38"/>
      <c r="AR58" s="38"/>
      <c r="AS58" s="38"/>
      <c r="AT58" s="38"/>
      <c r="AU58" s="38">
        <v>340</v>
      </c>
      <c r="AV58" s="38">
        <v>231</v>
      </c>
      <c r="AW58" s="38">
        <v>293</v>
      </c>
      <c r="AX58" s="38">
        <v>936</v>
      </c>
      <c r="AY58" s="38">
        <v>0</v>
      </c>
      <c r="AZ58" s="38">
        <v>0</v>
      </c>
      <c r="BA58" s="38">
        <v>0</v>
      </c>
      <c r="BB58" s="38">
        <v>0</v>
      </c>
    </row>
    <row r="59" spans="1:54" x14ac:dyDescent="0.2">
      <c r="A59" s="37" t="s">
        <v>30</v>
      </c>
      <c r="B59" s="37" t="s">
        <v>95</v>
      </c>
      <c r="C59" s="38"/>
      <c r="D59" s="38"/>
      <c r="E59" s="38"/>
      <c r="F59" s="38"/>
      <c r="G59" s="38"/>
      <c r="H59" s="38"/>
      <c r="I59" s="38"/>
      <c r="J59" s="38"/>
      <c r="K59" s="38"/>
      <c r="L59" s="38"/>
      <c r="M59" s="38"/>
      <c r="N59" s="38"/>
      <c r="O59" s="38"/>
      <c r="P59" s="38"/>
      <c r="Q59" s="38"/>
      <c r="R59" s="38"/>
      <c r="S59" s="38">
        <v>0</v>
      </c>
      <c r="T59" s="38">
        <v>0</v>
      </c>
      <c r="U59" s="38">
        <v>0</v>
      </c>
      <c r="V59" s="38">
        <v>0</v>
      </c>
      <c r="W59" s="38">
        <v>0</v>
      </c>
      <c r="X59" s="38">
        <v>0</v>
      </c>
      <c r="Y59" s="38">
        <v>0</v>
      </c>
      <c r="Z59" s="38">
        <v>0</v>
      </c>
      <c r="AA59" s="38">
        <v>0</v>
      </c>
      <c r="AB59" s="38">
        <v>0</v>
      </c>
      <c r="AC59" s="38">
        <v>0</v>
      </c>
      <c r="AD59" s="38">
        <v>0</v>
      </c>
      <c r="AE59" s="38">
        <v>0</v>
      </c>
      <c r="AF59" s="38">
        <v>0</v>
      </c>
      <c r="AG59" s="38">
        <v>0</v>
      </c>
      <c r="AH59" s="38">
        <v>0</v>
      </c>
      <c r="AI59" s="38">
        <v>0</v>
      </c>
      <c r="AJ59" s="38">
        <v>0</v>
      </c>
      <c r="AK59" s="38">
        <v>0</v>
      </c>
      <c r="AL59" s="38">
        <v>0</v>
      </c>
      <c r="AM59" s="38">
        <v>0</v>
      </c>
      <c r="AN59" s="38">
        <v>0</v>
      </c>
      <c r="AO59" s="38">
        <v>0</v>
      </c>
      <c r="AP59" s="38">
        <v>0</v>
      </c>
      <c r="AQ59" s="38">
        <v>0</v>
      </c>
      <c r="AR59" s="38">
        <v>0</v>
      </c>
      <c r="AS59" s="38">
        <v>0</v>
      </c>
      <c r="AT59" s="38">
        <v>0</v>
      </c>
      <c r="AU59" s="38">
        <v>0</v>
      </c>
      <c r="AV59" s="38">
        <v>0</v>
      </c>
      <c r="AW59" s="38">
        <v>0</v>
      </c>
      <c r="AX59" s="38">
        <v>0</v>
      </c>
      <c r="AY59" s="38">
        <v>0</v>
      </c>
      <c r="AZ59" s="38">
        <v>0</v>
      </c>
      <c r="BA59" s="38">
        <v>0</v>
      </c>
      <c r="BB59" s="38">
        <v>0</v>
      </c>
    </row>
    <row r="60" spans="1:54" x14ac:dyDescent="0.2">
      <c r="A60" s="37" t="s">
        <v>4</v>
      </c>
      <c r="B60" s="37" t="s">
        <v>95</v>
      </c>
      <c r="C60" s="38">
        <v>10912</v>
      </c>
      <c r="D60" s="38">
        <v>5631</v>
      </c>
      <c r="E60" s="38">
        <v>9159</v>
      </c>
      <c r="F60" s="38">
        <v>8294</v>
      </c>
      <c r="G60" s="38">
        <v>2721</v>
      </c>
      <c r="H60" s="38">
        <v>2069</v>
      </c>
      <c r="I60" s="38">
        <v>3686</v>
      </c>
      <c r="J60" s="38">
        <v>6188</v>
      </c>
      <c r="K60" s="38">
        <v>14700</v>
      </c>
      <c r="L60" s="38">
        <v>26774</v>
      </c>
      <c r="M60" s="38">
        <v>23745</v>
      </c>
      <c r="N60" s="38">
        <v>34995</v>
      </c>
      <c r="O60" s="38">
        <v>26650</v>
      </c>
      <c r="P60" s="38">
        <v>29203</v>
      </c>
      <c r="Q60" s="38">
        <v>18762</v>
      </c>
      <c r="R60" s="38">
        <v>13371</v>
      </c>
      <c r="S60" s="38">
        <v>14858</v>
      </c>
      <c r="T60" s="38">
        <v>20542</v>
      </c>
      <c r="U60" s="38">
        <v>32794</v>
      </c>
      <c r="V60" s="38">
        <v>60181</v>
      </c>
      <c r="W60" s="38">
        <v>38262</v>
      </c>
      <c r="X60" s="38">
        <v>26159</v>
      </c>
      <c r="Y60" s="38">
        <v>46147</v>
      </c>
      <c r="Z60" s="38">
        <v>91725</v>
      </c>
      <c r="AA60" s="38">
        <v>60198</v>
      </c>
      <c r="AB60" s="38">
        <v>47091</v>
      </c>
      <c r="AC60" s="38">
        <v>61440</v>
      </c>
      <c r="AD60" s="38">
        <v>114629</v>
      </c>
      <c r="AE60" s="38">
        <v>48175</v>
      </c>
      <c r="AF60" s="38">
        <v>35502</v>
      </c>
      <c r="AG60" s="38">
        <v>62455</v>
      </c>
      <c r="AH60" s="38">
        <v>52912</v>
      </c>
      <c r="AI60" s="38">
        <v>158549</v>
      </c>
      <c r="AJ60" s="38">
        <v>83850</v>
      </c>
      <c r="AK60" s="38">
        <v>83738</v>
      </c>
      <c r="AL60" s="38">
        <v>57767</v>
      </c>
      <c r="AM60" s="38">
        <v>78437</v>
      </c>
      <c r="AN60" s="38">
        <v>92364</v>
      </c>
      <c r="AO60" s="38">
        <v>33201</v>
      </c>
      <c r="AP60" s="38">
        <v>68269</v>
      </c>
      <c r="AQ60" s="38">
        <v>46722</v>
      </c>
      <c r="AR60" s="38">
        <v>28024</v>
      </c>
      <c r="AS60" s="38">
        <v>147000</v>
      </c>
      <c r="AT60" s="38">
        <v>35919</v>
      </c>
      <c r="AU60" s="38">
        <v>30612</v>
      </c>
      <c r="AV60" s="38">
        <v>30359</v>
      </c>
      <c r="AW60" s="38">
        <v>33754</v>
      </c>
      <c r="AX60" s="38">
        <v>51873</v>
      </c>
      <c r="AY60" s="38">
        <v>28936</v>
      </c>
      <c r="AZ60" s="38">
        <v>64809</v>
      </c>
      <c r="BA60" s="38">
        <v>42767</v>
      </c>
      <c r="BB60" s="38">
        <v>51231</v>
      </c>
    </row>
    <row r="61" spans="1:54" x14ac:dyDescent="0.2">
      <c r="A61" s="37" t="s">
        <v>0</v>
      </c>
      <c r="B61" s="37" t="s">
        <v>95</v>
      </c>
      <c r="C61" s="38">
        <v>0</v>
      </c>
      <c r="D61" s="38">
        <v>271</v>
      </c>
      <c r="E61" s="38">
        <v>359</v>
      </c>
      <c r="F61" s="38">
        <v>276</v>
      </c>
      <c r="G61" s="38">
        <v>924</v>
      </c>
      <c r="H61" s="38">
        <v>24</v>
      </c>
      <c r="I61" s="38">
        <v>1</v>
      </c>
      <c r="J61" s="38">
        <v>96</v>
      </c>
      <c r="K61" s="38">
        <v>439</v>
      </c>
      <c r="L61" s="38">
        <v>970</v>
      </c>
      <c r="M61" s="38">
        <v>7289</v>
      </c>
      <c r="N61" s="38">
        <v>13425</v>
      </c>
      <c r="O61" s="38">
        <v>10373</v>
      </c>
      <c r="P61" s="38">
        <v>26434</v>
      </c>
      <c r="Q61" s="38">
        <v>11558</v>
      </c>
      <c r="R61" s="38">
        <v>6288</v>
      </c>
      <c r="S61" s="38">
        <v>16913</v>
      </c>
      <c r="T61" s="38">
        <v>17806</v>
      </c>
      <c r="U61" s="38">
        <v>20768</v>
      </c>
      <c r="V61" s="38">
        <v>24665</v>
      </c>
      <c r="W61" s="38">
        <v>21255</v>
      </c>
      <c r="X61" s="38">
        <v>3458</v>
      </c>
      <c r="Y61" s="38">
        <v>674</v>
      </c>
      <c r="Z61" s="38">
        <v>407</v>
      </c>
      <c r="AA61" s="38">
        <v>8</v>
      </c>
      <c r="AB61" s="38">
        <v>1506</v>
      </c>
      <c r="AC61" s="38">
        <v>2954</v>
      </c>
      <c r="AD61" s="38">
        <v>3173</v>
      </c>
      <c r="AE61" s="38">
        <v>8746</v>
      </c>
      <c r="AF61" s="38">
        <v>5862</v>
      </c>
      <c r="AG61" s="38">
        <v>8794</v>
      </c>
      <c r="AH61" s="38">
        <v>11605</v>
      </c>
      <c r="AI61" s="38">
        <v>473</v>
      </c>
      <c r="AJ61" s="38">
        <v>3580</v>
      </c>
      <c r="AK61" s="38">
        <v>18362</v>
      </c>
      <c r="AL61" s="38">
        <v>13127</v>
      </c>
      <c r="AM61" s="38">
        <v>1650</v>
      </c>
      <c r="AN61" s="38">
        <v>1556</v>
      </c>
      <c r="AO61" s="38">
        <v>13366</v>
      </c>
      <c r="AP61" s="38">
        <v>6181</v>
      </c>
      <c r="AQ61" s="38">
        <v>148</v>
      </c>
      <c r="AR61" s="38">
        <v>293</v>
      </c>
      <c r="AS61" s="38">
        <v>426</v>
      </c>
      <c r="AT61" s="38">
        <v>186</v>
      </c>
      <c r="AU61" s="38">
        <v>1111</v>
      </c>
      <c r="AV61" s="38">
        <v>837</v>
      </c>
      <c r="AW61" s="38">
        <v>4125</v>
      </c>
      <c r="AX61" s="38">
        <v>557</v>
      </c>
      <c r="AY61" s="38">
        <v>2920</v>
      </c>
      <c r="AZ61" s="38">
        <v>6333</v>
      </c>
      <c r="BA61" s="38">
        <v>557</v>
      </c>
      <c r="BB61" s="38">
        <v>2291</v>
      </c>
    </row>
    <row r="62" spans="1:54" x14ac:dyDescent="0.2">
      <c r="A62" s="37" t="s">
        <v>5</v>
      </c>
      <c r="B62" s="37" t="s">
        <v>95</v>
      </c>
      <c r="C62" s="38">
        <v>0</v>
      </c>
      <c r="D62" s="38">
        <v>0</v>
      </c>
      <c r="E62" s="38">
        <v>0</v>
      </c>
      <c r="F62" s="38">
        <v>0</v>
      </c>
      <c r="G62" s="38">
        <v>0</v>
      </c>
      <c r="H62" s="38">
        <v>0</v>
      </c>
      <c r="I62" s="38">
        <v>0</v>
      </c>
      <c r="J62" s="38">
        <v>0</v>
      </c>
      <c r="K62" s="38">
        <v>48</v>
      </c>
      <c r="L62" s="38">
        <v>128</v>
      </c>
      <c r="M62" s="38">
        <v>7700</v>
      </c>
      <c r="N62" s="38">
        <v>4743</v>
      </c>
      <c r="O62" s="38">
        <v>232</v>
      </c>
      <c r="P62" s="38">
        <v>0</v>
      </c>
      <c r="Q62" s="38">
        <v>399</v>
      </c>
      <c r="R62" s="38">
        <v>162</v>
      </c>
      <c r="S62" s="38">
        <v>298</v>
      </c>
      <c r="T62" s="38">
        <v>1416</v>
      </c>
      <c r="U62" s="38">
        <v>1823</v>
      </c>
      <c r="V62" s="38">
        <v>1155</v>
      </c>
      <c r="W62" s="38">
        <v>8060</v>
      </c>
      <c r="X62" s="38">
        <v>1189</v>
      </c>
      <c r="Y62" s="38">
        <v>93</v>
      </c>
      <c r="Z62" s="38">
        <v>67925</v>
      </c>
      <c r="AA62" s="38">
        <v>2043</v>
      </c>
      <c r="AB62" s="38">
        <v>2565</v>
      </c>
      <c r="AC62" s="38">
        <v>2218</v>
      </c>
      <c r="AD62" s="38">
        <v>861</v>
      </c>
      <c r="AE62" s="38">
        <v>0</v>
      </c>
      <c r="AF62" s="38">
        <v>32455</v>
      </c>
      <c r="AG62" s="38">
        <v>0</v>
      </c>
      <c r="AH62" s="38">
        <v>160519</v>
      </c>
      <c r="AI62" s="38">
        <v>0</v>
      </c>
      <c r="AJ62" s="38">
        <v>277</v>
      </c>
      <c r="AK62" s="38">
        <v>9864</v>
      </c>
      <c r="AL62" s="38">
        <v>59</v>
      </c>
      <c r="AM62" s="38">
        <v>692</v>
      </c>
      <c r="AN62" s="38">
        <v>631</v>
      </c>
      <c r="AO62" s="38">
        <v>417</v>
      </c>
      <c r="AP62" s="38">
        <v>133</v>
      </c>
      <c r="AQ62" s="38">
        <v>47</v>
      </c>
      <c r="AR62" s="38">
        <v>437</v>
      </c>
      <c r="AS62" s="38">
        <v>177</v>
      </c>
      <c r="AT62" s="38">
        <v>307</v>
      </c>
      <c r="AU62" s="38">
        <v>526</v>
      </c>
      <c r="AV62" s="38">
        <v>56</v>
      </c>
      <c r="AW62" s="38">
        <v>33</v>
      </c>
      <c r="AX62" s="38">
        <v>39398</v>
      </c>
      <c r="AY62" s="38">
        <v>3724</v>
      </c>
      <c r="AZ62" s="38">
        <v>13991</v>
      </c>
      <c r="BA62" s="38">
        <v>1421</v>
      </c>
      <c r="BB62" s="38">
        <v>21787</v>
      </c>
    </row>
    <row r="63" spans="1:54" x14ac:dyDescent="0.2">
      <c r="A63" s="37" t="s">
        <v>27</v>
      </c>
      <c r="B63" s="37" t="s">
        <v>95</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v>0</v>
      </c>
      <c r="AK63" s="38">
        <v>0</v>
      </c>
      <c r="AL63" s="38">
        <v>0</v>
      </c>
      <c r="AM63" s="38">
        <v>0</v>
      </c>
      <c r="AN63" s="38">
        <v>0</v>
      </c>
      <c r="AO63" s="38">
        <v>0</v>
      </c>
      <c r="AP63" s="38">
        <v>0</v>
      </c>
      <c r="AQ63" s="38">
        <v>0</v>
      </c>
      <c r="AR63" s="38">
        <v>0</v>
      </c>
      <c r="AS63" s="38">
        <v>0</v>
      </c>
      <c r="AT63" s="38">
        <v>0</v>
      </c>
      <c r="AU63" s="38">
        <v>85</v>
      </c>
      <c r="AV63" s="38">
        <v>0</v>
      </c>
      <c r="AW63" s="38">
        <v>0</v>
      </c>
      <c r="AX63" s="38">
        <v>0</v>
      </c>
      <c r="AY63" s="38">
        <v>0</v>
      </c>
      <c r="AZ63" s="38">
        <v>0</v>
      </c>
      <c r="BA63" s="38">
        <v>1318</v>
      </c>
      <c r="BB63" s="38">
        <v>0</v>
      </c>
    </row>
    <row r="64" spans="1:54" x14ac:dyDescent="0.2">
      <c r="A64" s="37" t="s">
        <v>96</v>
      </c>
      <c r="B64" s="37" t="s">
        <v>95</v>
      </c>
      <c r="C64" s="38">
        <v>0</v>
      </c>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v>0</v>
      </c>
      <c r="AW64" s="38">
        <v>158</v>
      </c>
      <c r="AX64" s="38">
        <v>171</v>
      </c>
      <c r="AY64" s="38">
        <v>0</v>
      </c>
      <c r="AZ64" s="38">
        <v>0</v>
      </c>
      <c r="BA64" s="38">
        <v>122</v>
      </c>
      <c r="BB64" s="38">
        <v>132</v>
      </c>
    </row>
    <row r="65" spans="1:62" x14ac:dyDescent="0.2">
      <c r="A65" s="37" t="s">
        <v>25</v>
      </c>
      <c r="B65" s="37" t="s">
        <v>95</v>
      </c>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v>0</v>
      </c>
      <c r="AJ65" s="38">
        <v>0</v>
      </c>
      <c r="AK65" s="38">
        <v>0</v>
      </c>
      <c r="AL65" s="38">
        <v>0</v>
      </c>
      <c r="AM65" s="38">
        <v>0</v>
      </c>
      <c r="AN65" s="38">
        <v>0</v>
      </c>
      <c r="AO65" s="38">
        <v>0</v>
      </c>
      <c r="AP65" s="38">
        <v>0</v>
      </c>
      <c r="AQ65" s="38">
        <v>91</v>
      </c>
      <c r="AR65" s="38">
        <v>106</v>
      </c>
      <c r="AS65" s="38">
        <v>109</v>
      </c>
      <c r="AT65" s="38">
        <v>116</v>
      </c>
      <c r="AU65" s="38">
        <v>220</v>
      </c>
      <c r="AV65" s="38">
        <v>208</v>
      </c>
      <c r="AW65" s="38">
        <v>196</v>
      </c>
      <c r="AX65" s="38">
        <v>208</v>
      </c>
      <c r="AY65" s="38">
        <v>340</v>
      </c>
      <c r="AZ65" s="38">
        <v>317</v>
      </c>
      <c r="BA65" s="38">
        <v>264</v>
      </c>
      <c r="BB65" s="38">
        <v>283</v>
      </c>
    </row>
    <row r="66" spans="1:62" x14ac:dyDescent="0.2">
      <c r="A66" s="37" t="s">
        <v>97</v>
      </c>
      <c r="B66" s="37" t="s">
        <v>95</v>
      </c>
      <c r="C66" s="38">
        <v>95253</v>
      </c>
      <c r="D66" s="38">
        <v>98992</v>
      </c>
      <c r="E66" s="38">
        <v>100463</v>
      </c>
      <c r="F66" s="38">
        <v>99485</v>
      </c>
      <c r="G66" s="38">
        <v>186996</v>
      </c>
      <c r="H66" s="38">
        <v>192643</v>
      </c>
      <c r="I66" s="38">
        <v>193200</v>
      </c>
      <c r="J66" s="38">
        <v>202006</v>
      </c>
      <c r="K66" s="38">
        <v>437209</v>
      </c>
      <c r="L66" s="38">
        <v>483643</v>
      </c>
      <c r="M66" s="38">
        <v>486650</v>
      </c>
      <c r="N66" s="38">
        <v>488597</v>
      </c>
      <c r="O66" s="38">
        <v>455882</v>
      </c>
      <c r="P66" s="38">
        <v>480051</v>
      </c>
      <c r="Q66" s="38">
        <v>496025</v>
      </c>
      <c r="R66" s="38">
        <v>516229</v>
      </c>
      <c r="S66" s="38">
        <v>463914</v>
      </c>
      <c r="T66" s="38">
        <v>500975</v>
      </c>
      <c r="U66" s="38">
        <v>514683</v>
      </c>
      <c r="V66" s="38">
        <v>488172</v>
      </c>
      <c r="W66" s="38">
        <v>1347800</v>
      </c>
      <c r="X66" s="38">
        <v>1373035</v>
      </c>
      <c r="Y66" s="38">
        <v>1415623</v>
      </c>
      <c r="Z66" s="38">
        <v>1400611</v>
      </c>
      <c r="AA66" s="38">
        <v>1912572</v>
      </c>
      <c r="AB66" s="38">
        <v>2044977</v>
      </c>
      <c r="AC66" s="38">
        <v>2067097</v>
      </c>
      <c r="AD66" s="38">
        <v>2037771</v>
      </c>
      <c r="AE66" s="38">
        <v>2469411</v>
      </c>
      <c r="AF66" s="38">
        <v>2644561</v>
      </c>
      <c r="AG66" s="38">
        <v>2639633</v>
      </c>
      <c r="AH66" s="38">
        <v>2580230</v>
      </c>
      <c r="AI66" s="38">
        <v>3004271</v>
      </c>
      <c r="AJ66" s="38">
        <v>3179635</v>
      </c>
      <c r="AK66" s="38">
        <v>3148565</v>
      </c>
      <c r="AL66" s="38">
        <v>3182791</v>
      </c>
      <c r="AM66" s="38">
        <v>3331845</v>
      </c>
      <c r="AN66" s="38">
        <v>2519031</v>
      </c>
      <c r="AO66" s="38">
        <v>3116361</v>
      </c>
      <c r="AP66" s="38">
        <v>3060571</v>
      </c>
      <c r="AQ66" s="38">
        <v>3385279</v>
      </c>
      <c r="AR66" s="38">
        <v>3809907</v>
      </c>
      <c r="AS66" s="38">
        <v>3998145</v>
      </c>
      <c r="AT66" s="38">
        <v>3785784</v>
      </c>
      <c r="AU66" s="38">
        <v>4050918</v>
      </c>
      <c r="AV66" s="38">
        <v>4244964</v>
      </c>
      <c r="AW66" s="38">
        <v>4107507</v>
      </c>
      <c r="AX66" s="38">
        <v>4300153</v>
      </c>
      <c r="AY66" s="38">
        <v>4325283</v>
      </c>
      <c r="AZ66" s="38">
        <v>4681729</v>
      </c>
      <c r="BA66" s="38">
        <v>4684492</v>
      </c>
      <c r="BB66" s="38">
        <v>4531806</v>
      </c>
    </row>
    <row r="67" spans="1:62" x14ac:dyDescent="0.2">
      <c r="A67" s="37" t="s">
        <v>98</v>
      </c>
      <c r="B67" s="37" t="s">
        <v>95</v>
      </c>
      <c r="C67" s="38">
        <v>26118</v>
      </c>
      <c r="D67" s="38">
        <v>29866</v>
      </c>
      <c r="E67" s="38">
        <v>31400</v>
      </c>
      <c r="F67" s="38">
        <v>29341</v>
      </c>
      <c r="G67" s="38">
        <v>49619</v>
      </c>
      <c r="H67" s="38">
        <v>58014</v>
      </c>
      <c r="I67" s="38">
        <v>62695</v>
      </c>
      <c r="J67" s="38">
        <v>58376</v>
      </c>
      <c r="K67" s="38">
        <v>106408</v>
      </c>
      <c r="L67" s="38">
        <v>124625</v>
      </c>
      <c r="M67" s="38">
        <v>121229</v>
      </c>
      <c r="N67" s="38">
        <v>111805</v>
      </c>
      <c r="O67" s="38">
        <v>103103</v>
      </c>
      <c r="P67" s="38">
        <v>117434</v>
      </c>
      <c r="Q67" s="38">
        <v>133510</v>
      </c>
      <c r="R67" s="38">
        <v>121682</v>
      </c>
      <c r="S67" s="38">
        <v>104161</v>
      </c>
      <c r="T67" s="38">
        <v>119903</v>
      </c>
      <c r="U67" s="38">
        <v>126704</v>
      </c>
      <c r="V67" s="38">
        <v>112037</v>
      </c>
      <c r="W67" s="38">
        <v>211818</v>
      </c>
      <c r="X67" s="38">
        <v>237716</v>
      </c>
      <c r="Y67" s="38">
        <v>273932</v>
      </c>
      <c r="Z67" s="38">
        <v>214789</v>
      </c>
      <c r="AA67" s="38">
        <v>381221</v>
      </c>
      <c r="AB67" s="38">
        <v>401553</v>
      </c>
      <c r="AC67" s="38">
        <v>433010</v>
      </c>
      <c r="AD67" s="38">
        <v>439338</v>
      </c>
      <c r="AE67" s="38">
        <v>352764</v>
      </c>
      <c r="AF67" s="38">
        <v>423300</v>
      </c>
      <c r="AG67" s="38">
        <v>429907</v>
      </c>
      <c r="AH67" s="38">
        <v>399355</v>
      </c>
      <c r="AI67" s="38">
        <v>583502</v>
      </c>
      <c r="AJ67" s="38">
        <v>650567</v>
      </c>
      <c r="AK67" s="38">
        <v>668865</v>
      </c>
      <c r="AL67" s="38">
        <v>636748</v>
      </c>
      <c r="AM67" s="38">
        <v>629505</v>
      </c>
      <c r="AN67" s="38">
        <v>688077</v>
      </c>
      <c r="AO67" s="38">
        <v>734698</v>
      </c>
      <c r="AP67" s="38">
        <v>713330</v>
      </c>
      <c r="AQ67" s="38">
        <v>681122</v>
      </c>
      <c r="AR67" s="38">
        <v>794393</v>
      </c>
      <c r="AS67" s="38">
        <v>818647</v>
      </c>
      <c r="AT67" s="38">
        <v>686782</v>
      </c>
      <c r="AU67" s="38">
        <v>677014</v>
      </c>
      <c r="AV67" s="38">
        <v>707910</v>
      </c>
      <c r="AW67" s="38">
        <v>666222</v>
      </c>
      <c r="AX67" s="38">
        <v>674633</v>
      </c>
      <c r="AY67" s="38">
        <v>535167</v>
      </c>
      <c r="AZ67" s="38">
        <v>526564</v>
      </c>
      <c r="BA67" s="38">
        <v>597732</v>
      </c>
      <c r="BB67" s="38">
        <v>487657</v>
      </c>
    </row>
    <row r="68" spans="1:62" x14ac:dyDescent="0.2">
      <c r="A68" s="37" t="s">
        <v>99</v>
      </c>
      <c r="B68" s="37" t="s">
        <v>95</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v>86607</v>
      </c>
      <c r="AN68" s="38">
        <v>65377</v>
      </c>
      <c r="AO68" s="38">
        <v>81086</v>
      </c>
      <c r="AP68" s="38">
        <v>79632</v>
      </c>
      <c r="AQ68" s="38">
        <v>137698</v>
      </c>
      <c r="AR68" s="38">
        <v>154966</v>
      </c>
      <c r="AS68" s="38">
        <v>162626</v>
      </c>
      <c r="AT68" s="38">
        <v>153988</v>
      </c>
      <c r="AU68" s="38">
        <v>329227</v>
      </c>
      <c r="AV68" s="38">
        <v>344997</v>
      </c>
      <c r="AW68" s="38">
        <v>333825</v>
      </c>
      <c r="AX68" s="38">
        <v>349482</v>
      </c>
      <c r="AY68" s="38">
        <v>378507</v>
      </c>
      <c r="AZ68" s="38">
        <v>409700</v>
      </c>
      <c r="BA68" s="38">
        <v>409940</v>
      </c>
      <c r="BB68" s="38">
        <v>396551</v>
      </c>
    </row>
    <row r="69" spans="1:62" x14ac:dyDescent="0.2">
      <c r="A69" s="37" t="s">
        <v>100</v>
      </c>
      <c r="B69" s="37" t="s">
        <v>95</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v>19933</v>
      </c>
      <c r="AN69" s="38">
        <v>21023</v>
      </c>
      <c r="AO69" s="38">
        <v>22444</v>
      </c>
      <c r="AP69" s="38">
        <v>21789</v>
      </c>
      <c r="AQ69" s="38">
        <v>31771</v>
      </c>
      <c r="AR69" s="38">
        <v>37053</v>
      </c>
      <c r="AS69" s="38">
        <v>38185</v>
      </c>
      <c r="AT69" s="38">
        <v>32038</v>
      </c>
      <c r="AU69" s="38">
        <v>62037</v>
      </c>
      <c r="AV69" s="38">
        <v>64868</v>
      </c>
      <c r="AW69" s="38">
        <v>61047</v>
      </c>
      <c r="AX69" s="38">
        <v>61817</v>
      </c>
      <c r="AY69" s="38">
        <v>52013</v>
      </c>
      <c r="AZ69" s="38">
        <v>51255</v>
      </c>
      <c r="BA69" s="38">
        <v>58180</v>
      </c>
      <c r="BB69" s="38">
        <v>47468</v>
      </c>
    </row>
    <row r="70" spans="1:62" x14ac:dyDescent="0.2">
      <c r="A70" s="41" t="s">
        <v>130</v>
      </c>
      <c r="B70" s="37"/>
      <c r="C70" s="38">
        <f t="shared" ref="C70:AY70" si="5">SUM(C55:C69)</f>
        <v>132283</v>
      </c>
      <c r="D70" s="38">
        <f t="shared" si="5"/>
        <v>134760</v>
      </c>
      <c r="E70" s="38">
        <f t="shared" si="5"/>
        <v>141381</v>
      </c>
      <c r="F70" s="38">
        <f t="shared" si="5"/>
        <v>137396</v>
      </c>
      <c r="G70" s="38">
        <f t="shared" si="5"/>
        <v>240260</v>
      </c>
      <c r="H70" s="38">
        <f t="shared" si="5"/>
        <v>252750</v>
      </c>
      <c r="I70" s="38">
        <f t="shared" si="5"/>
        <v>259582</v>
      </c>
      <c r="J70" s="38">
        <f t="shared" si="5"/>
        <v>266666</v>
      </c>
      <c r="K70" s="38">
        <f t="shared" si="5"/>
        <v>558804</v>
      </c>
      <c r="L70" s="38">
        <f t="shared" si="5"/>
        <v>636140</v>
      </c>
      <c r="M70" s="38">
        <f t="shared" si="5"/>
        <v>646613</v>
      </c>
      <c r="N70" s="38">
        <f t="shared" si="5"/>
        <v>653565</v>
      </c>
      <c r="O70" s="38">
        <f t="shared" si="5"/>
        <v>596240</v>
      </c>
      <c r="P70" s="38">
        <f t="shared" si="5"/>
        <v>653122</v>
      </c>
      <c r="Q70" s="38">
        <f t="shared" si="5"/>
        <v>660254</v>
      </c>
      <c r="R70" s="38">
        <f t="shared" si="5"/>
        <v>657732</v>
      </c>
      <c r="S70" s="38">
        <f t="shared" si="5"/>
        <v>600144</v>
      </c>
      <c r="T70" s="38">
        <f t="shared" si="5"/>
        <v>660642</v>
      </c>
      <c r="U70" s="38">
        <f t="shared" si="5"/>
        <v>696772</v>
      </c>
      <c r="V70" s="38">
        <f t="shared" si="5"/>
        <v>686210</v>
      </c>
      <c r="W70" s="38">
        <f t="shared" si="5"/>
        <v>1627195</v>
      </c>
      <c r="X70" s="38">
        <f t="shared" si="5"/>
        <v>1641557</v>
      </c>
      <c r="Y70" s="38">
        <f t="shared" si="5"/>
        <v>1736480</v>
      </c>
      <c r="Z70" s="38">
        <f t="shared" si="5"/>
        <v>1775489</v>
      </c>
      <c r="AA70" s="38">
        <f t="shared" si="5"/>
        <v>2356219</v>
      </c>
      <c r="AB70" s="38">
        <f t="shared" si="5"/>
        <v>2497824</v>
      </c>
      <c r="AC70" s="38">
        <f t="shared" si="5"/>
        <v>2566865</v>
      </c>
      <c r="AD70" s="38">
        <f t="shared" si="5"/>
        <v>2595941</v>
      </c>
      <c r="AE70" s="38">
        <f t="shared" si="5"/>
        <v>2879229</v>
      </c>
      <c r="AF70" s="38">
        <f t="shared" si="5"/>
        <v>3141737</v>
      </c>
      <c r="AG70" s="38">
        <f t="shared" si="5"/>
        <v>3140905</v>
      </c>
      <c r="AH70" s="38">
        <f t="shared" si="5"/>
        <v>3204695</v>
      </c>
      <c r="AI70" s="38">
        <f t="shared" si="5"/>
        <v>3747363</v>
      </c>
      <c r="AJ70" s="38">
        <f t="shared" si="5"/>
        <v>3918948</v>
      </c>
      <c r="AK70" s="38">
        <f t="shared" si="5"/>
        <v>3930131</v>
      </c>
      <c r="AL70" s="38">
        <f t="shared" si="5"/>
        <v>3890973</v>
      </c>
      <c r="AM70" s="38">
        <f t="shared" si="5"/>
        <v>4148685</v>
      </c>
      <c r="AN70" s="38">
        <f t="shared" si="5"/>
        <v>3388059</v>
      </c>
      <c r="AO70" s="38">
        <f t="shared" si="5"/>
        <v>4001573</v>
      </c>
      <c r="AP70" s="38">
        <f t="shared" si="5"/>
        <v>3949915</v>
      </c>
      <c r="AQ70" s="38">
        <f t="shared" si="5"/>
        <v>4282878</v>
      </c>
      <c r="AR70" s="38">
        <f t="shared" si="5"/>
        <v>4825179</v>
      </c>
      <c r="AS70" s="38">
        <f t="shared" si="5"/>
        <v>5165375</v>
      </c>
      <c r="AT70" s="38">
        <f t="shared" si="5"/>
        <v>4695145</v>
      </c>
      <c r="AU70" s="38">
        <f t="shared" si="5"/>
        <v>5152115</v>
      </c>
      <c r="AV70" s="38">
        <f t="shared" si="5"/>
        <v>5394456</v>
      </c>
      <c r="AW70" s="38">
        <f t="shared" si="5"/>
        <v>5207250</v>
      </c>
      <c r="AX70" s="38">
        <f t="shared" si="5"/>
        <v>5479636</v>
      </c>
      <c r="AY70" s="38">
        <f t="shared" si="5"/>
        <v>5327468</v>
      </c>
      <c r="AZ70" s="38">
        <f t="shared" ref="AZ70:BB70" si="6">SUM(AZ55:AZ69)</f>
        <v>5754900</v>
      </c>
      <c r="BA70" s="38">
        <f t="shared" si="6"/>
        <v>5797109</v>
      </c>
      <c r="BB70" s="38">
        <f t="shared" si="6"/>
        <v>5539309</v>
      </c>
    </row>
    <row r="71" spans="1:62" x14ac:dyDescent="0.2">
      <c r="A71" s="41"/>
      <c r="B71" s="37"/>
      <c r="C71" s="42"/>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7"/>
      <c r="AZ71" s="57"/>
      <c r="BA71" s="57"/>
      <c r="BB71" s="57"/>
      <c r="BC71" s="44"/>
    </row>
    <row r="72" spans="1:62" ht="19" x14ac:dyDescent="0.2">
      <c r="A72" s="30" t="s">
        <v>131</v>
      </c>
      <c r="B72" s="37" t="s">
        <v>51</v>
      </c>
      <c r="C72" s="32"/>
      <c r="D72" s="32"/>
      <c r="E72" s="32"/>
      <c r="F72" s="32">
        <v>2011</v>
      </c>
      <c r="G72" s="32"/>
      <c r="H72" s="32"/>
      <c r="I72" s="32"/>
      <c r="J72" s="32">
        <v>2012</v>
      </c>
      <c r="K72" s="32"/>
      <c r="L72" s="32"/>
      <c r="M72" s="32"/>
      <c r="N72" s="32">
        <v>2013</v>
      </c>
      <c r="O72" s="32"/>
      <c r="P72" s="32"/>
      <c r="Q72" s="32"/>
      <c r="R72" s="32">
        <v>2014</v>
      </c>
      <c r="S72" s="32"/>
      <c r="T72" s="32"/>
      <c r="U72" s="32"/>
      <c r="V72" s="32">
        <v>2015</v>
      </c>
      <c r="W72" s="32"/>
      <c r="X72" s="32"/>
      <c r="Y72" s="32"/>
      <c r="Z72" s="32">
        <v>2016</v>
      </c>
      <c r="AA72" s="32"/>
      <c r="AB72" s="32"/>
      <c r="AC72" s="32"/>
      <c r="AD72" s="32">
        <v>2017</v>
      </c>
      <c r="AE72" s="33"/>
      <c r="AF72" s="33"/>
      <c r="AG72" s="33"/>
      <c r="AH72" s="34">
        <v>2018</v>
      </c>
      <c r="AI72" s="34"/>
      <c r="AJ72" s="34"/>
      <c r="AK72" s="34"/>
      <c r="AL72" s="34">
        <v>2019</v>
      </c>
      <c r="AM72" s="34"/>
      <c r="AN72" s="34"/>
      <c r="AO72" s="33"/>
      <c r="AP72" s="33">
        <v>2020</v>
      </c>
      <c r="AQ72" s="33"/>
      <c r="AR72" s="33"/>
      <c r="AS72" s="33"/>
      <c r="AT72" s="33">
        <v>2021</v>
      </c>
      <c r="AU72" s="33"/>
      <c r="AV72" s="33"/>
      <c r="AW72" s="33"/>
      <c r="AX72" s="33">
        <v>2022</v>
      </c>
      <c r="AY72" s="33"/>
      <c r="AZ72" s="33"/>
      <c r="BA72" s="33"/>
      <c r="BB72" s="33">
        <v>2023</v>
      </c>
      <c r="BC72" s="44"/>
      <c r="BD72" s="44"/>
    </row>
    <row r="73" spans="1:62" ht="16" x14ac:dyDescent="0.2">
      <c r="A73" s="36" t="s">
        <v>80</v>
      </c>
      <c r="B73" s="37" t="s">
        <v>81</v>
      </c>
      <c r="C73" s="37" t="s">
        <v>82</v>
      </c>
      <c r="D73" s="37" t="s">
        <v>37</v>
      </c>
      <c r="E73" s="37" t="s">
        <v>36</v>
      </c>
      <c r="F73" s="37" t="s">
        <v>35</v>
      </c>
      <c r="G73" s="37" t="s">
        <v>83</v>
      </c>
      <c r="H73" s="37" t="s">
        <v>37</v>
      </c>
      <c r="I73" s="37" t="s">
        <v>36</v>
      </c>
      <c r="J73" s="37" t="s">
        <v>35</v>
      </c>
      <c r="K73" s="37" t="s">
        <v>84</v>
      </c>
      <c r="L73" s="37" t="s">
        <v>37</v>
      </c>
      <c r="M73" s="37" t="s">
        <v>36</v>
      </c>
      <c r="N73" s="37" t="s">
        <v>35</v>
      </c>
      <c r="O73" s="37" t="s">
        <v>85</v>
      </c>
      <c r="P73" s="37" t="s">
        <v>37</v>
      </c>
      <c r="Q73" s="37" t="s">
        <v>36</v>
      </c>
      <c r="R73" s="37" t="s">
        <v>35</v>
      </c>
      <c r="S73" s="37" t="s">
        <v>86</v>
      </c>
      <c r="T73" s="37" t="s">
        <v>37</v>
      </c>
      <c r="U73" s="37" t="s">
        <v>36</v>
      </c>
      <c r="V73" s="37" t="s">
        <v>35</v>
      </c>
      <c r="W73" s="37" t="s">
        <v>87</v>
      </c>
      <c r="X73" s="37" t="s">
        <v>37</v>
      </c>
      <c r="Y73" s="37" t="s">
        <v>36</v>
      </c>
      <c r="Z73" s="37" t="s">
        <v>35</v>
      </c>
      <c r="AA73" s="37" t="s">
        <v>88</v>
      </c>
      <c r="AB73" s="37" t="s">
        <v>37</v>
      </c>
      <c r="AC73" s="37" t="s">
        <v>36</v>
      </c>
      <c r="AD73" s="37" t="s">
        <v>35</v>
      </c>
      <c r="AE73" s="37" t="s">
        <v>89</v>
      </c>
      <c r="AF73" s="37" t="s">
        <v>37</v>
      </c>
      <c r="AG73" s="37" t="s">
        <v>36</v>
      </c>
      <c r="AH73" s="37" t="s">
        <v>35</v>
      </c>
      <c r="AI73" s="37" t="s">
        <v>90</v>
      </c>
      <c r="AJ73" s="38" t="s">
        <v>37</v>
      </c>
      <c r="AK73" s="38" t="s">
        <v>36</v>
      </c>
      <c r="AL73" s="38" t="s">
        <v>35</v>
      </c>
      <c r="AM73" s="37" t="s">
        <v>91</v>
      </c>
      <c r="AN73" s="37" t="s">
        <v>37</v>
      </c>
      <c r="AO73" s="37" t="s">
        <v>36</v>
      </c>
      <c r="AP73" s="37" t="s">
        <v>35</v>
      </c>
      <c r="AQ73" s="37" t="s">
        <v>92</v>
      </c>
      <c r="AR73" s="37" t="s">
        <v>37</v>
      </c>
      <c r="AS73" s="37" t="s">
        <v>36</v>
      </c>
      <c r="AT73" s="37" t="s">
        <v>35</v>
      </c>
      <c r="AU73" s="37" t="s">
        <v>93</v>
      </c>
      <c r="AV73" s="37" t="s">
        <v>37</v>
      </c>
      <c r="AW73" s="37" t="s">
        <v>36</v>
      </c>
      <c r="AX73" s="37" t="s">
        <v>35</v>
      </c>
      <c r="AY73" s="37" t="s">
        <v>94</v>
      </c>
      <c r="AZ73" s="37" t="s">
        <v>37</v>
      </c>
      <c r="BA73" s="37" t="s">
        <v>36</v>
      </c>
      <c r="BB73" s="37" t="s">
        <v>35</v>
      </c>
      <c r="BC73" s="58"/>
      <c r="BD73" s="44"/>
    </row>
    <row r="74" spans="1:62" x14ac:dyDescent="0.2">
      <c r="A74" s="37" t="s">
        <v>34</v>
      </c>
      <c r="B74" s="37" t="s">
        <v>57</v>
      </c>
      <c r="C74" s="38">
        <v>0</v>
      </c>
      <c r="D74" s="38">
        <v>0</v>
      </c>
      <c r="E74" s="38">
        <v>0</v>
      </c>
      <c r="F74" s="38">
        <v>0</v>
      </c>
      <c r="G74" s="38">
        <v>0</v>
      </c>
      <c r="H74" s="38">
        <v>0</v>
      </c>
      <c r="I74" s="38">
        <v>0</v>
      </c>
      <c r="J74" s="38">
        <v>0</v>
      </c>
      <c r="K74" s="38">
        <v>0</v>
      </c>
      <c r="L74" s="38">
        <v>7532</v>
      </c>
      <c r="M74" s="38">
        <v>2583509</v>
      </c>
      <c r="N74" s="38">
        <v>2995901</v>
      </c>
      <c r="O74" s="38">
        <v>2726000</v>
      </c>
      <c r="P74" s="38">
        <v>2881044</v>
      </c>
      <c r="Q74" s="38">
        <v>4617725</v>
      </c>
      <c r="R74" s="38">
        <v>5258002</v>
      </c>
      <c r="S74" s="38">
        <v>6720568</v>
      </c>
      <c r="T74" s="38">
        <v>9981749</v>
      </c>
      <c r="U74" s="38">
        <v>11049178</v>
      </c>
      <c r="V74" s="38">
        <v>11447850</v>
      </c>
      <c r="W74" s="38">
        <v>14450356</v>
      </c>
      <c r="X74" s="38">
        <v>14575659</v>
      </c>
      <c r="Y74" s="38">
        <v>15378044</v>
      </c>
      <c r="Z74" s="38">
        <v>15905540</v>
      </c>
      <c r="AA74" s="38">
        <v>16917328</v>
      </c>
      <c r="AB74" s="38">
        <v>21283092</v>
      </c>
      <c r="AC74" s="38">
        <v>24185491</v>
      </c>
      <c r="AD74" s="38">
        <v>24066273</v>
      </c>
      <c r="AE74" s="38">
        <v>23996868</v>
      </c>
      <c r="AF74" s="38">
        <v>24647401</v>
      </c>
      <c r="AG74" s="38">
        <v>27435046</v>
      </c>
      <c r="AH74" s="38">
        <v>29113530</v>
      </c>
      <c r="AI74" s="38">
        <v>28550655</v>
      </c>
      <c r="AJ74" s="38">
        <v>31338196</v>
      </c>
      <c r="AK74" s="38">
        <v>32016663</v>
      </c>
      <c r="AL74" s="38">
        <v>30980609</v>
      </c>
      <c r="AM74" s="38">
        <v>32763027</v>
      </c>
      <c r="AN74" s="38">
        <v>28814425</v>
      </c>
      <c r="AO74" s="38">
        <v>35738973</v>
      </c>
      <c r="AP74" s="38">
        <v>36289300</v>
      </c>
      <c r="AQ74" s="38">
        <v>34313992</v>
      </c>
      <c r="AR74" s="38">
        <v>39658233</v>
      </c>
      <c r="AS74" s="38">
        <v>42853248</v>
      </c>
      <c r="AT74" s="38">
        <v>41459320</v>
      </c>
      <c r="AU74" s="38">
        <v>41865704</v>
      </c>
      <c r="AV74" s="38">
        <v>43596547</v>
      </c>
      <c r="AW74" s="38">
        <v>45788738</v>
      </c>
      <c r="AX74" s="38">
        <v>44728207</v>
      </c>
      <c r="AY74" s="38">
        <v>44983298</v>
      </c>
      <c r="AZ74" s="38">
        <v>47131654</v>
      </c>
      <c r="BA74" s="38">
        <v>48708311</v>
      </c>
      <c r="BB74" s="38">
        <v>48171958</v>
      </c>
      <c r="BC74" s="44"/>
      <c r="BD74" s="44"/>
    </row>
    <row r="75" spans="1:62" x14ac:dyDescent="0.2">
      <c r="A75" s="37" t="s">
        <v>33</v>
      </c>
      <c r="B75" s="37" t="s">
        <v>57</v>
      </c>
      <c r="C75" s="38">
        <v>236835</v>
      </c>
      <c r="D75" s="38">
        <v>328532</v>
      </c>
      <c r="E75" s="38">
        <v>530962</v>
      </c>
      <c r="F75" s="38">
        <v>478928</v>
      </c>
      <c r="G75" s="38">
        <v>468876</v>
      </c>
      <c r="H75" s="38">
        <v>453202</v>
      </c>
      <c r="I75" s="38">
        <v>384063</v>
      </c>
      <c r="J75" s="38">
        <v>287824</v>
      </c>
      <c r="K75" s="38">
        <v>439275</v>
      </c>
      <c r="L75" s="38">
        <v>612128</v>
      </c>
      <c r="M75" s="38">
        <v>2546125</v>
      </c>
      <c r="N75" s="38">
        <v>1052125</v>
      </c>
      <c r="O75" s="38">
        <v>1639132</v>
      </c>
      <c r="P75" s="38">
        <v>1064074</v>
      </c>
      <c r="Q75" s="38">
        <v>4714630</v>
      </c>
      <c r="R75" s="38">
        <v>5841140</v>
      </c>
      <c r="S75" s="38">
        <v>5277303</v>
      </c>
      <c r="T75" s="38">
        <v>6367592</v>
      </c>
      <c r="U75" s="38">
        <v>7259890</v>
      </c>
      <c r="V75" s="38">
        <v>8307511</v>
      </c>
      <c r="W75" s="38">
        <v>6595776</v>
      </c>
      <c r="X75" s="38">
        <v>7661496</v>
      </c>
      <c r="Y75" s="38">
        <v>7645395</v>
      </c>
      <c r="Z75" s="38">
        <v>7035914</v>
      </c>
      <c r="AA75" s="38">
        <v>6712351</v>
      </c>
      <c r="AB75" s="38">
        <v>6146649</v>
      </c>
      <c r="AC75" s="38">
        <v>3943161</v>
      </c>
      <c r="AD75" s="38">
        <v>3529130</v>
      </c>
      <c r="AE75" s="38">
        <v>3637857</v>
      </c>
      <c r="AF75" s="38">
        <v>3678466</v>
      </c>
      <c r="AG75" s="38">
        <v>3844316</v>
      </c>
      <c r="AH75" s="38">
        <v>3532362</v>
      </c>
      <c r="AI75" s="38">
        <v>3621779</v>
      </c>
      <c r="AJ75" s="38">
        <v>3620430</v>
      </c>
      <c r="AK75" s="38">
        <v>4599876</v>
      </c>
      <c r="AL75" s="38">
        <v>4554189</v>
      </c>
      <c r="AM75" s="38">
        <v>4573936</v>
      </c>
      <c r="AN75" s="38">
        <v>4396610</v>
      </c>
      <c r="AO75" s="38">
        <v>4566252</v>
      </c>
      <c r="AP75" s="38">
        <v>4446816</v>
      </c>
      <c r="AQ75" s="38">
        <v>4123135</v>
      </c>
      <c r="AR75" s="38">
        <v>4146664</v>
      </c>
      <c r="AS75" s="38">
        <v>4033042</v>
      </c>
      <c r="AT75" s="38">
        <v>3968462</v>
      </c>
      <c r="AU75" s="38">
        <v>3668607</v>
      </c>
      <c r="AV75" s="38">
        <v>3893434</v>
      </c>
      <c r="AW75" s="38">
        <v>3960769</v>
      </c>
      <c r="AX75" s="38">
        <v>3224680</v>
      </c>
      <c r="AY75" s="38">
        <v>3488791</v>
      </c>
      <c r="AZ75" s="38">
        <v>3664461</v>
      </c>
      <c r="BA75" s="38">
        <v>3463640</v>
      </c>
      <c r="BB75" s="38">
        <v>3490514</v>
      </c>
      <c r="BC75" s="44"/>
      <c r="BD75" s="44"/>
    </row>
    <row r="76" spans="1:62" x14ac:dyDescent="0.2">
      <c r="A76" s="37" t="s">
        <v>32</v>
      </c>
      <c r="B76" s="37" t="s">
        <v>57</v>
      </c>
      <c r="C76" s="38">
        <v>12882107</v>
      </c>
      <c r="D76" s="38">
        <v>13284682</v>
      </c>
      <c r="E76" s="38">
        <v>13100333</v>
      </c>
      <c r="F76" s="38">
        <v>12816759</v>
      </c>
      <c r="G76" s="38">
        <v>12797724</v>
      </c>
      <c r="H76" s="38">
        <v>13185688</v>
      </c>
      <c r="I76" s="38">
        <v>15819989</v>
      </c>
      <c r="J76" s="38">
        <v>15375874</v>
      </c>
      <c r="K76" s="38">
        <v>15442500</v>
      </c>
      <c r="L76" s="38">
        <v>15802030</v>
      </c>
      <c r="M76" s="38">
        <v>14502449</v>
      </c>
      <c r="N76" s="38">
        <v>14939119</v>
      </c>
      <c r="O76" s="38">
        <v>16653725</v>
      </c>
      <c r="P76" s="38">
        <v>20181754</v>
      </c>
      <c r="Q76" s="38">
        <v>19709585</v>
      </c>
      <c r="R76" s="38">
        <v>19332234</v>
      </c>
      <c r="S76" s="38">
        <v>18221747</v>
      </c>
      <c r="T76" s="38">
        <v>15299622</v>
      </c>
      <c r="U76" s="38">
        <v>15624093</v>
      </c>
      <c r="V76" s="38">
        <v>15225821</v>
      </c>
      <c r="W76" s="38">
        <v>13254354</v>
      </c>
      <c r="X76" s="38">
        <v>13751707</v>
      </c>
      <c r="Y76" s="38">
        <v>13280307</v>
      </c>
      <c r="Z76" s="38">
        <v>13057045</v>
      </c>
      <c r="AA76" s="38">
        <v>13579389</v>
      </c>
      <c r="AB76" s="38">
        <v>12297213</v>
      </c>
      <c r="AC76" s="38">
        <v>12146075</v>
      </c>
      <c r="AD76" s="38">
        <v>11480263</v>
      </c>
      <c r="AE76" s="38">
        <v>12387493</v>
      </c>
      <c r="AF76" s="38">
        <v>13341294</v>
      </c>
      <c r="AG76" s="38">
        <v>11894748</v>
      </c>
      <c r="AH76" s="38">
        <v>9083378</v>
      </c>
      <c r="AI76" s="38">
        <v>9695036</v>
      </c>
      <c r="AJ76" s="38">
        <v>9532882</v>
      </c>
      <c r="AK76" s="38">
        <v>10747480</v>
      </c>
      <c r="AL76" s="38">
        <v>9382934</v>
      </c>
      <c r="AM76" s="38">
        <v>5690749</v>
      </c>
      <c r="AN76" s="38">
        <v>3821920</v>
      </c>
      <c r="AO76" s="38">
        <v>2101106</v>
      </c>
      <c r="AP76" s="38">
        <v>743403</v>
      </c>
      <c r="AQ76" s="38">
        <v>736035</v>
      </c>
      <c r="AR76" s="38">
        <v>919368</v>
      </c>
      <c r="AS76" s="38">
        <v>838873</v>
      </c>
      <c r="AT76" s="38">
        <v>1498270</v>
      </c>
      <c r="AU76" s="38">
        <v>1121123</v>
      </c>
      <c r="AV76" s="38">
        <v>1542702</v>
      </c>
      <c r="AW76" s="38">
        <v>1568655</v>
      </c>
      <c r="AX76" s="38">
        <v>1932660</v>
      </c>
      <c r="AY76" s="38">
        <v>1453772</v>
      </c>
      <c r="AZ76" s="38">
        <v>1727616</v>
      </c>
      <c r="BA76" s="38">
        <v>2476243</v>
      </c>
      <c r="BB76" s="38">
        <v>1136609</v>
      </c>
      <c r="BC76" s="44"/>
      <c r="BD76" s="44"/>
    </row>
    <row r="77" spans="1:62" x14ac:dyDescent="0.2">
      <c r="A77" s="37" t="s">
        <v>31</v>
      </c>
      <c r="B77" s="37" t="s">
        <v>57</v>
      </c>
      <c r="C77" s="38">
        <v>4873272</v>
      </c>
      <c r="D77" s="38">
        <v>5280822</v>
      </c>
      <c r="E77" s="38">
        <v>5590548</v>
      </c>
      <c r="F77" s="38">
        <v>5575898</v>
      </c>
      <c r="G77" s="38">
        <v>5700917</v>
      </c>
      <c r="H77" s="38">
        <v>6766131</v>
      </c>
      <c r="I77" s="38">
        <v>7146246</v>
      </c>
      <c r="J77" s="38">
        <v>7770974</v>
      </c>
      <c r="K77" s="38">
        <v>9049261</v>
      </c>
      <c r="L77" s="38">
        <v>7133604</v>
      </c>
      <c r="M77" s="38">
        <v>5511333</v>
      </c>
      <c r="N77" s="38">
        <v>6737719</v>
      </c>
      <c r="O77" s="38">
        <v>6364147</v>
      </c>
      <c r="P77" s="38">
        <v>7378353</v>
      </c>
      <c r="Q77" s="38">
        <v>4195237</v>
      </c>
      <c r="R77" s="38">
        <v>2980243</v>
      </c>
      <c r="S77" s="38">
        <v>3242037</v>
      </c>
      <c r="T77" s="38">
        <v>2272593</v>
      </c>
      <c r="U77" s="38">
        <v>1516622</v>
      </c>
      <c r="V77" s="38">
        <v>496127</v>
      </c>
      <c r="W77" s="38">
        <v>826157</v>
      </c>
      <c r="X77" s="38">
        <v>701112</v>
      </c>
      <c r="Y77" s="38">
        <v>668756</v>
      </c>
      <c r="Z77" s="38">
        <v>696347</v>
      </c>
      <c r="AA77" s="38">
        <v>426898</v>
      </c>
      <c r="AB77" s="38">
        <v>75136</v>
      </c>
      <c r="AC77" s="38">
        <v>422474</v>
      </c>
      <c r="AD77" s="38">
        <v>616215</v>
      </c>
      <c r="AE77" s="38">
        <v>357360</v>
      </c>
      <c r="AF77" s="38">
        <v>373106</v>
      </c>
      <c r="AG77" s="38">
        <v>310021</v>
      </c>
      <c r="AH77" s="38">
        <v>416933</v>
      </c>
      <c r="AI77" s="38">
        <v>301992</v>
      </c>
      <c r="AJ77" s="38">
        <v>561969</v>
      </c>
      <c r="AK77" s="38">
        <v>190112</v>
      </c>
      <c r="AL77" s="38">
        <v>256572</v>
      </c>
      <c r="AM77" s="38">
        <v>28243</v>
      </c>
      <c r="AN77" s="38">
        <v>0</v>
      </c>
      <c r="AO77" s="38">
        <v>0</v>
      </c>
      <c r="AP77" s="38">
        <v>18901</v>
      </c>
      <c r="AQ77" s="38">
        <v>0</v>
      </c>
      <c r="AR77" s="38">
        <v>0</v>
      </c>
      <c r="AS77" s="38">
        <v>0</v>
      </c>
      <c r="AT77" s="38">
        <v>0</v>
      </c>
      <c r="AU77" s="38">
        <v>185544</v>
      </c>
      <c r="AV77" s="38">
        <v>126282</v>
      </c>
      <c r="AW77" s="38">
        <v>159800</v>
      </c>
      <c r="AX77" s="38">
        <v>510556</v>
      </c>
      <c r="AY77" s="38">
        <v>5</v>
      </c>
      <c r="AZ77" s="38">
        <v>9</v>
      </c>
      <c r="BA77" s="38">
        <v>10</v>
      </c>
      <c r="BB77" s="38">
        <v>14</v>
      </c>
      <c r="BC77" s="44"/>
      <c r="BD77" s="44"/>
      <c r="BE77" s="59"/>
      <c r="BF77" s="59"/>
      <c r="BG77" s="59"/>
      <c r="BH77" s="59"/>
    </row>
    <row r="78" spans="1:62" x14ac:dyDescent="0.2">
      <c r="A78" s="37" t="s">
        <v>30</v>
      </c>
      <c r="B78" s="37" t="s">
        <v>53</v>
      </c>
      <c r="C78" s="38">
        <v>0</v>
      </c>
      <c r="D78" s="38">
        <v>0</v>
      </c>
      <c r="E78" s="38">
        <v>0</v>
      </c>
      <c r="F78" s="38">
        <v>0</v>
      </c>
      <c r="G78" s="38">
        <v>0</v>
      </c>
      <c r="H78" s="38">
        <v>0</v>
      </c>
      <c r="I78" s="38">
        <v>0</v>
      </c>
      <c r="J78" s="38">
        <v>0</v>
      </c>
      <c r="K78" s="38">
        <v>0</v>
      </c>
      <c r="L78" s="38">
        <v>0</v>
      </c>
      <c r="M78" s="38">
        <v>0</v>
      </c>
      <c r="N78" s="38">
        <v>0</v>
      </c>
      <c r="O78" s="38">
        <v>0</v>
      </c>
      <c r="P78" s="38">
        <v>0</v>
      </c>
      <c r="Q78" s="38">
        <v>0</v>
      </c>
      <c r="R78" s="38">
        <v>0</v>
      </c>
      <c r="S78" s="38">
        <v>0</v>
      </c>
      <c r="T78" s="38">
        <v>0</v>
      </c>
      <c r="U78" s="38">
        <v>2364</v>
      </c>
      <c r="V78" s="38">
        <v>1113</v>
      </c>
      <c r="W78" s="38">
        <v>1519</v>
      </c>
      <c r="X78" s="38">
        <v>1255</v>
      </c>
      <c r="Y78" s="38">
        <v>41</v>
      </c>
      <c r="Z78" s="38">
        <v>88</v>
      </c>
      <c r="AA78" s="38">
        <v>43492</v>
      </c>
      <c r="AB78" s="38">
        <v>63903</v>
      </c>
      <c r="AC78" s="38">
        <v>76453</v>
      </c>
      <c r="AD78" s="38">
        <v>84347</v>
      </c>
      <c r="AE78" s="38">
        <v>113659</v>
      </c>
      <c r="AF78" s="38">
        <v>133239</v>
      </c>
      <c r="AG78" s="38">
        <v>142747</v>
      </c>
      <c r="AH78" s="38">
        <v>169048</v>
      </c>
      <c r="AI78" s="38">
        <v>238089</v>
      </c>
      <c r="AJ78" s="38">
        <v>277324</v>
      </c>
      <c r="AK78" s="38">
        <v>328143</v>
      </c>
      <c r="AL78" s="38">
        <v>353700</v>
      </c>
      <c r="AM78" s="38">
        <v>329375</v>
      </c>
      <c r="AN78" s="38">
        <v>244951</v>
      </c>
      <c r="AO78" s="38">
        <v>355412</v>
      </c>
      <c r="AP78" s="38">
        <v>399905</v>
      </c>
      <c r="AQ78" s="38">
        <v>363821</v>
      </c>
      <c r="AR78" s="38">
        <v>496037</v>
      </c>
      <c r="AS78" s="38">
        <v>505765</v>
      </c>
      <c r="AT78" s="38">
        <v>565849</v>
      </c>
      <c r="AU78" s="38">
        <v>597722</v>
      </c>
      <c r="AV78" s="38">
        <v>753576</v>
      </c>
      <c r="AW78" s="38">
        <v>778278</v>
      </c>
      <c r="AX78" s="38">
        <v>768258</v>
      </c>
      <c r="AY78" s="38">
        <v>711810</v>
      </c>
      <c r="AZ78" s="38">
        <v>768618</v>
      </c>
      <c r="BA78" s="38">
        <v>742122</v>
      </c>
      <c r="BB78" s="38">
        <v>691559</v>
      </c>
      <c r="BC78" s="44"/>
      <c r="BD78" s="44"/>
      <c r="BE78" s="59"/>
      <c r="BF78" s="60"/>
      <c r="BG78" s="60"/>
      <c r="BH78" s="60"/>
    </row>
    <row r="79" spans="1:62" x14ac:dyDescent="0.2">
      <c r="A79" s="37" t="s">
        <v>4</v>
      </c>
      <c r="B79" s="37" t="s">
        <v>56</v>
      </c>
      <c r="C79" s="38">
        <v>355943296</v>
      </c>
      <c r="D79" s="38">
        <v>387851229</v>
      </c>
      <c r="E79" s="38">
        <v>388872431</v>
      </c>
      <c r="F79" s="38">
        <v>357487052</v>
      </c>
      <c r="G79" s="38">
        <v>370292343</v>
      </c>
      <c r="H79" s="38">
        <v>374917388</v>
      </c>
      <c r="I79" s="38">
        <v>366019124</v>
      </c>
      <c r="J79" s="38">
        <v>363269339</v>
      </c>
      <c r="K79" s="38">
        <v>368807852</v>
      </c>
      <c r="L79" s="38">
        <v>358046201</v>
      </c>
      <c r="M79" s="38">
        <v>389863889</v>
      </c>
      <c r="N79" s="38">
        <v>362161026</v>
      </c>
      <c r="O79" s="38">
        <v>350786119</v>
      </c>
      <c r="P79" s="38">
        <v>364681336</v>
      </c>
      <c r="Q79" s="38">
        <v>392531450</v>
      </c>
      <c r="R79" s="38">
        <v>376855202</v>
      </c>
      <c r="S79" s="38">
        <v>372469285</v>
      </c>
      <c r="T79" s="38">
        <v>390499794</v>
      </c>
      <c r="U79" s="38">
        <v>383972772</v>
      </c>
      <c r="V79" s="38">
        <v>352283939</v>
      </c>
      <c r="W79" s="38">
        <v>414527490</v>
      </c>
      <c r="X79" s="38">
        <v>397227736</v>
      </c>
      <c r="Y79" s="38">
        <v>404071329</v>
      </c>
      <c r="Z79" s="38">
        <v>381748251</v>
      </c>
      <c r="AA79" s="38">
        <v>376822538</v>
      </c>
      <c r="AB79" s="38">
        <v>401825385</v>
      </c>
      <c r="AC79" s="38">
        <v>418522596</v>
      </c>
      <c r="AD79" s="38">
        <v>377787880</v>
      </c>
      <c r="AE79" s="38">
        <v>380940912</v>
      </c>
      <c r="AF79" s="38">
        <v>386000352</v>
      </c>
      <c r="AG79" s="38">
        <v>433159405</v>
      </c>
      <c r="AH79" s="38">
        <v>400757236</v>
      </c>
      <c r="AI79" s="38">
        <v>355104114</v>
      </c>
      <c r="AJ79" s="38">
        <v>416323940</v>
      </c>
      <c r="AK79" s="38">
        <v>392894297</v>
      </c>
      <c r="AL79" s="38">
        <v>393077295</v>
      </c>
      <c r="AM79" s="38">
        <v>375148591</v>
      </c>
      <c r="AN79" s="38">
        <v>228754963</v>
      </c>
      <c r="AO79" s="38">
        <v>365721128</v>
      </c>
      <c r="AP79" s="38">
        <v>329435151</v>
      </c>
      <c r="AQ79" s="38">
        <v>285646782</v>
      </c>
      <c r="AR79" s="38">
        <v>402071258</v>
      </c>
      <c r="AS79" s="38">
        <v>379076451</v>
      </c>
      <c r="AT79" s="38">
        <v>354054243</v>
      </c>
      <c r="AU79" s="38">
        <v>350868379</v>
      </c>
      <c r="AV79" s="38">
        <v>366275626</v>
      </c>
      <c r="AW79" s="38">
        <v>383805655</v>
      </c>
      <c r="AX79" s="38">
        <v>354490408</v>
      </c>
      <c r="AY79" s="38">
        <v>347939242</v>
      </c>
      <c r="AZ79" s="38">
        <v>296481588</v>
      </c>
      <c r="BA79" s="38">
        <v>382422796</v>
      </c>
      <c r="BB79" s="38">
        <v>354633081</v>
      </c>
      <c r="BC79" s="58"/>
      <c r="BD79" s="44"/>
      <c r="BE79" s="59"/>
      <c r="BF79" s="60"/>
      <c r="BG79" s="60"/>
      <c r="BH79" s="60"/>
      <c r="BI79" s="59"/>
      <c r="BJ79" s="59"/>
    </row>
    <row r="80" spans="1:62" x14ac:dyDescent="0.2">
      <c r="A80" s="37" t="s">
        <v>0</v>
      </c>
      <c r="B80" s="37" t="s">
        <v>56</v>
      </c>
      <c r="C80" s="38">
        <v>1954349</v>
      </c>
      <c r="D80" s="38">
        <v>2623187</v>
      </c>
      <c r="E80" s="38">
        <v>3477614</v>
      </c>
      <c r="F80" s="38">
        <v>4482442</v>
      </c>
      <c r="G80" s="38">
        <v>5006202</v>
      </c>
      <c r="H80" s="38">
        <v>6502404</v>
      </c>
      <c r="I80" s="38">
        <v>4240695</v>
      </c>
      <c r="J80" s="38">
        <v>4226644</v>
      </c>
      <c r="K80" s="38">
        <v>5481532</v>
      </c>
      <c r="L80" s="38">
        <v>13975203</v>
      </c>
      <c r="M80" s="38">
        <v>13936349</v>
      </c>
      <c r="N80" s="38">
        <v>26508045</v>
      </c>
      <c r="O80" s="38">
        <v>16037416</v>
      </c>
      <c r="P80" s="38">
        <v>16122376</v>
      </c>
      <c r="Q80" s="38">
        <v>13880356</v>
      </c>
      <c r="R80" s="38">
        <v>20757948</v>
      </c>
      <c r="S80" s="38">
        <v>19632811</v>
      </c>
      <c r="T80" s="38">
        <v>28502517</v>
      </c>
      <c r="U80" s="38">
        <v>42889152</v>
      </c>
      <c r="V80" s="38">
        <v>35425955</v>
      </c>
      <c r="W80" s="38">
        <v>28882258</v>
      </c>
      <c r="X80" s="38">
        <v>35790526</v>
      </c>
      <c r="Y80" s="38">
        <v>45225506</v>
      </c>
      <c r="Z80" s="38">
        <v>53450453</v>
      </c>
      <c r="AA80" s="38">
        <v>38177310</v>
      </c>
      <c r="AB80" s="38">
        <v>37575247</v>
      </c>
      <c r="AC80" s="38">
        <v>50257498</v>
      </c>
      <c r="AD80" s="38">
        <v>43756532</v>
      </c>
      <c r="AE80" s="38">
        <v>36595945</v>
      </c>
      <c r="AF80" s="38">
        <v>40693700</v>
      </c>
      <c r="AG80" s="38">
        <v>49904077</v>
      </c>
      <c r="AH80" s="38">
        <v>57231365</v>
      </c>
      <c r="AI80" s="38">
        <v>41827876</v>
      </c>
      <c r="AJ80" s="38">
        <v>57413156</v>
      </c>
      <c r="AK80" s="38">
        <v>56880071</v>
      </c>
      <c r="AL80" s="38">
        <v>55445419</v>
      </c>
      <c r="AM80" s="38">
        <v>56349932</v>
      </c>
      <c r="AN80" s="38">
        <v>59271313</v>
      </c>
      <c r="AO80" s="38">
        <v>69710273</v>
      </c>
      <c r="AP80" s="38">
        <v>81113099</v>
      </c>
      <c r="AQ80" s="38">
        <v>61422026</v>
      </c>
      <c r="AR80" s="38">
        <v>78153595</v>
      </c>
      <c r="AS80" s="38">
        <v>77619602</v>
      </c>
      <c r="AT80" s="38">
        <v>72876457</v>
      </c>
      <c r="AU80" s="38">
        <v>70878960</v>
      </c>
      <c r="AV80" s="38">
        <v>67195260</v>
      </c>
      <c r="AW80" s="38">
        <v>72306901</v>
      </c>
      <c r="AX80" s="38">
        <v>71232651</v>
      </c>
      <c r="AY80" s="38">
        <v>68541019</v>
      </c>
      <c r="AZ80" s="38">
        <v>60275869</v>
      </c>
      <c r="BA80" s="38">
        <v>67129512</v>
      </c>
      <c r="BB80" s="38">
        <v>72940256</v>
      </c>
      <c r="BC80" s="44"/>
      <c r="BD80" s="58"/>
      <c r="BE80" s="59"/>
      <c r="BF80" s="60"/>
      <c r="BG80" s="60"/>
      <c r="BH80" s="60"/>
      <c r="BI80" s="61"/>
      <c r="BJ80" s="62"/>
    </row>
    <row r="81" spans="1:62" x14ac:dyDescent="0.2">
      <c r="A81" s="37" t="s">
        <v>5</v>
      </c>
      <c r="B81" s="37" t="s">
        <v>56</v>
      </c>
      <c r="C81" s="38">
        <v>325266</v>
      </c>
      <c r="D81" s="38">
        <v>356935</v>
      </c>
      <c r="E81" s="38">
        <v>462226</v>
      </c>
      <c r="F81" s="38">
        <v>659061</v>
      </c>
      <c r="G81" s="38">
        <v>712233</v>
      </c>
      <c r="H81" s="38">
        <v>723231</v>
      </c>
      <c r="I81" s="38">
        <v>843696</v>
      </c>
      <c r="J81" s="38">
        <v>6535747</v>
      </c>
      <c r="K81" s="38">
        <v>8182191</v>
      </c>
      <c r="L81" s="38">
        <v>23562582</v>
      </c>
      <c r="M81" s="38">
        <v>40409392</v>
      </c>
      <c r="N81" s="38">
        <v>44784857</v>
      </c>
      <c r="O81" s="38">
        <v>25871987</v>
      </c>
      <c r="P81" s="38">
        <v>26668165</v>
      </c>
      <c r="Q81" s="38">
        <v>36487197</v>
      </c>
      <c r="R81" s="38">
        <v>23817520</v>
      </c>
      <c r="S81" s="38">
        <v>27058770</v>
      </c>
      <c r="T81" s="38">
        <v>40776364</v>
      </c>
      <c r="U81" s="38">
        <v>51165569</v>
      </c>
      <c r="V81" s="38">
        <v>46155232</v>
      </c>
      <c r="W81" s="38">
        <v>43663408</v>
      </c>
      <c r="X81" s="38">
        <v>75711296</v>
      </c>
      <c r="Y81" s="38">
        <v>63846512</v>
      </c>
      <c r="Z81" s="38">
        <v>72449941</v>
      </c>
      <c r="AA81" s="38">
        <v>68700606</v>
      </c>
      <c r="AB81" s="38">
        <v>94202959</v>
      </c>
      <c r="AC81" s="38">
        <v>95429959</v>
      </c>
      <c r="AD81" s="38">
        <v>77130870</v>
      </c>
      <c r="AE81" s="38">
        <v>93949619</v>
      </c>
      <c r="AF81" s="38">
        <v>100488727</v>
      </c>
      <c r="AG81" s="38">
        <v>79736407</v>
      </c>
      <c r="AH81" s="38">
        <v>109391300</v>
      </c>
      <c r="AI81" s="38">
        <v>159583033</v>
      </c>
      <c r="AJ81" s="38">
        <v>160308777</v>
      </c>
      <c r="AK81" s="38">
        <v>133219894</v>
      </c>
      <c r="AL81" s="38">
        <v>164778486</v>
      </c>
      <c r="AM81" s="38">
        <v>130973476</v>
      </c>
      <c r="AN81" s="38">
        <v>151994539</v>
      </c>
      <c r="AO81" s="38">
        <v>140072718</v>
      </c>
      <c r="AP81" s="38">
        <v>165950498</v>
      </c>
      <c r="AQ81" s="38">
        <v>199089761</v>
      </c>
      <c r="AR81" s="38">
        <v>218785737</v>
      </c>
      <c r="AS81" s="38">
        <v>250252477</v>
      </c>
      <c r="AT81" s="38">
        <v>272878865</v>
      </c>
      <c r="AU81" s="38">
        <v>313529997</v>
      </c>
      <c r="AV81" s="38">
        <v>345932564</v>
      </c>
      <c r="AW81" s="38">
        <v>351185786</v>
      </c>
      <c r="AX81" s="38">
        <v>370331676</v>
      </c>
      <c r="AY81" s="38">
        <v>404778818</v>
      </c>
      <c r="AZ81" s="38">
        <v>481200270</v>
      </c>
      <c r="BA81" s="38">
        <v>531797418</v>
      </c>
      <c r="BB81" s="38">
        <v>547388851</v>
      </c>
      <c r="BC81" s="44"/>
      <c r="BD81" s="44"/>
      <c r="BE81" s="59"/>
      <c r="BF81" s="60"/>
      <c r="BG81" s="60"/>
      <c r="BH81" s="60"/>
      <c r="BI81" s="61"/>
      <c r="BJ81" s="62"/>
    </row>
    <row r="82" spans="1:62" x14ac:dyDescent="0.2">
      <c r="A82" s="37" t="s">
        <v>27</v>
      </c>
      <c r="B82" s="37" t="s">
        <v>56</v>
      </c>
      <c r="C82" s="38">
        <v>0</v>
      </c>
      <c r="D82" s="38">
        <v>0</v>
      </c>
      <c r="E82" s="38">
        <v>0</v>
      </c>
      <c r="F82" s="38">
        <v>0</v>
      </c>
      <c r="G82" s="38">
        <v>0</v>
      </c>
      <c r="H82" s="38">
        <v>0</v>
      </c>
      <c r="I82" s="38">
        <v>0</v>
      </c>
      <c r="J82" s="38">
        <v>0</v>
      </c>
      <c r="K82" s="38">
        <v>0</v>
      </c>
      <c r="L82" s="38">
        <v>0</v>
      </c>
      <c r="M82" s="38">
        <v>0</v>
      </c>
      <c r="N82" s="38">
        <v>0</v>
      </c>
      <c r="O82" s="38">
        <v>0</v>
      </c>
      <c r="P82" s="38">
        <v>0</v>
      </c>
      <c r="Q82" s="38">
        <v>0</v>
      </c>
      <c r="R82" s="38">
        <v>0</v>
      </c>
      <c r="S82" s="38">
        <v>0</v>
      </c>
      <c r="T82" s="38">
        <v>0</v>
      </c>
      <c r="U82" s="38">
        <v>0</v>
      </c>
      <c r="V82" s="38">
        <v>0</v>
      </c>
      <c r="W82" s="38">
        <v>0</v>
      </c>
      <c r="X82" s="38">
        <v>0</v>
      </c>
      <c r="Y82" s="38">
        <v>0</v>
      </c>
      <c r="Z82" s="38">
        <v>0</v>
      </c>
      <c r="AA82" s="38">
        <v>0</v>
      </c>
      <c r="AB82" s="38">
        <v>0</v>
      </c>
      <c r="AC82" s="38">
        <v>0</v>
      </c>
      <c r="AD82" s="38">
        <v>0</v>
      </c>
      <c r="AE82" s="38">
        <v>0</v>
      </c>
      <c r="AF82" s="38">
        <v>0</v>
      </c>
      <c r="AG82" s="38">
        <v>0</v>
      </c>
      <c r="AH82" s="38">
        <v>0</v>
      </c>
      <c r="AI82" s="38">
        <v>0</v>
      </c>
      <c r="AJ82" s="38">
        <v>723542</v>
      </c>
      <c r="AK82" s="38">
        <v>693621</v>
      </c>
      <c r="AL82" s="38">
        <v>445027</v>
      </c>
      <c r="AM82" s="38">
        <v>284190</v>
      </c>
      <c r="AN82" s="38">
        <v>1315875</v>
      </c>
      <c r="AO82" s="38">
        <v>2388230</v>
      </c>
      <c r="AP82" s="38">
        <v>570655</v>
      </c>
      <c r="AQ82" s="38">
        <v>873456</v>
      </c>
      <c r="AR82" s="38">
        <v>2528070</v>
      </c>
      <c r="AS82" s="38">
        <v>1717347</v>
      </c>
      <c r="AT82" s="38">
        <v>3078857</v>
      </c>
      <c r="AU82" s="38">
        <v>993399</v>
      </c>
      <c r="AV82" s="38">
        <v>4923344</v>
      </c>
      <c r="AW82" s="38">
        <v>4078887</v>
      </c>
      <c r="AX82" s="38">
        <v>1608959</v>
      </c>
      <c r="AY82" s="38">
        <v>4696266</v>
      </c>
      <c r="AZ82" s="38">
        <v>6897301</v>
      </c>
      <c r="BA82" s="38">
        <v>4177769</v>
      </c>
      <c r="BB82" s="38">
        <v>7266054</v>
      </c>
      <c r="BC82" s="44"/>
      <c r="BD82" s="44"/>
      <c r="BE82" s="59"/>
      <c r="BF82" s="60"/>
      <c r="BG82" s="60"/>
      <c r="BH82" s="60"/>
      <c r="BI82" s="61"/>
      <c r="BJ82" s="62"/>
    </row>
    <row r="83" spans="1:62" x14ac:dyDescent="0.2">
      <c r="A83" s="37" t="s">
        <v>96</v>
      </c>
      <c r="B83" s="37" t="s">
        <v>56</v>
      </c>
      <c r="C83" s="38">
        <v>0</v>
      </c>
      <c r="D83" s="38">
        <v>0</v>
      </c>
      <c r="E83" s="38">
        <v>0</v>
      </c>
      <c r="F83" s="38">
        <v>0</v>
      </c>
      <c r="G83" s="38">
        <v>0</v>
      </c>
      <c r="H83" s="38">
        <v>0</v>
      </c>
      <c r="I83" s="38">
        <v>0</v>
      </c>
      <c r="J83" s="38">
        <v>0</v>
      </c>
      <c r="K83" s="38">
        <v>0</v>
      </c>
      <c r="L83" s="38">
        <v>0</v>
      </c>
      <c r="M83" s="38">
        <v>0</v>
      </c>
      <c r="N83" s="38">
        <v>0</v>
      </c>
      <c r="O83" s="38">
        <v>0</v>
      </c>
      <c r="P83" s="38">
        <v>0</v>
      </c>
      <c r="Q83" s="38">
        <v>0</v>
      </c>
      <c r="R83" s="38">
        <v>0</v>
      </c>
      <c r="S83" s="38">
        <v>0</v>
      </c>
      <c r="T83" s="38">
        <v>0</v>
      </c>
      <c r="U83" s="38">
        <v>0</v>
      </c>
      <c r="V83" s="38">
        <v>0</v>
      </c>
      <c r="W83" s="38">
        <v>0</v>
      </c>
      <c r="X83" s="38">
        <v>0</v>
      </c>
      <c r="Y83" s="38">
        <v>0</v>
      </c>
      <c r="Z83" s="38">
        <v>0</v>
      </c>
      <c r="AA83" s="38">
        <v>0</v>
      </c>
      <c r="AB83" s="38">
        <v>0</v>
      </c>
      <c r="AC83" s="38">
        <v>0</v>
      </c>
      <c r="AD83" s="38">
        <v>0</v>
      </c>
      <c r="AE83" s="38">
        <v>0</v>
      </c>
      <c r="AF83" s="38">
        <v>0</v>
      </c>
      <c r="AG83" s="38">
        <v>0</v>
      </c>
      <c r="AH83" s="38">
        <v>170876</v>
      </c>
      <c r="AI83" s="38">
        <v>107933</v>
      </c>
      <c r="AJ83" s="38">
        <v>673134</v>
      </c>
      <c r="AK83" s="38">
        <v>175948</v>
      </c>
      <c r="AL83" s="38">
        <v>290046</v>
      </c>
      <c r="AM83" s="38">
        <v>352423</v>
      </c>
      <c r="AN83" s="38">
        <v>447211</v>
      </c>
      <c r="AO83" s="38">
        <v>815855</v>
      </c>
      <c r="AP83" s="38">
        <v>591098</v>
      </c>
      <c r="AQ83" s="38">
        <v>2427368</v>
      </c>
      <c r="AR83" s="38">
        <v>4222140</v>
      </c>
      <c r="AS83" s="38">
        <v>2350926</v>
      </c>
      <c r="AT83" s="38">
        <v>2107524</v>
      </c>
      <c r="AU83" s="38">
        <v>3145585</v>
      </c>
      <c r="AV83" s="38">
        <v>5142085</v>
      </c>
      <c r="AW83" s="38">
        <v>1682809</v>
      </c>
      <c r="AX83" s="38">
        <v>2186301</v>
      </c>
      <c r="AY83" s="38">
        <v>3650982</v>
      </c>
      <c r="AZ83" s="38">
        <v>7593875</v>
      </c>
      <c r="BA83" s="38">
        <v>13728337</v>
      </c>
      <c r="BB83" s="38">
        <v>6221948</v>
      </c>
      <c r="BC83" s="44"/>
      <c r="BD83" s="44"/>
      <c r="BI83" s="61"/>
      <c r="BJ83" s="62"/>
    </row>
    <row r="84" spans="1:62" x14ac:dyDescent="0.2">
      <c r="A84" s="37" t="s">
        <v>25</v>
      </c>
      <c r="B84" s="37" t="s">
        <v>56</v>
      </c>
      <c r="C84" s="38">
        <v>0</v>
      </c>
      <c r="D84" s="38">
        <v>0</v>
      </c>
      <c r="E84" s="38">
        <v>0</v>
      </c>
      <c r="F84" s="38">
        <v>0</v>
      </c>
      <c r="G84" s="38">
        <v>0</v>
      </c>
      <c r="H84" s="38">
        <v>0</v>
      </c>
      <c r="I84" s="38">
        <v>0</v>
      </c>
      <c r="J84" s="38">
        <v>0</v>
      </c>
      <c r="K84" s="38">
        <v>0</v>
      </c>
      <c r="L84" s="38">
        <v>0</v>
      </c>
      <c r="M84" s="38">
        <v>0</v>
      </c>
      <c r="N84" s="38">
        <v>0</v>
      </c>
      <c r="O84" s="38">
        <v>0</v>
      </c>
      <c r="P84" s="38">
        <v>0</v>
      </c>
      <c r="Q84" s="38">
        <v>0</v>
      </c>
      <c r="R84" s="38">
        <v>0</v>
      </c>
      <c r="S84" s="38">
        <v>0</v>
      </c>
      <c r="T84" s="38">
        <v>0</v>
      </c>
      <c r="U84" s="38">
        <v>0</v>
      </c>
      <c r="V84" s="38">
        <v>0</v>
      </c>
      <c r="W84" s="38">
        <v>0</v>
      </c>
      <c r="X84" s="38">
        <v>0</v>
      </c>
      <c r="Y84" s="38">
        <v>0</v>
      </c>
      <c r="Z84" s="38">
        <v>0</v>
      </c>
      <c r="AA84" s="38">
        <v>0</v>
      </c>
      <c r="AB84" s="38">
        <v>0</v>
      </c>
      <c r="AC84" s="38">
        <v>0</v>
      </c>
      <c r="AD84" s="38">
        <v>0</v>
      </c>
      <c r="AE84" s="38">
        <v>0</v>
      </c>
      <c r="AF84" s="38">
        <v>0</v>
      </c>
      <c r="AG84" s="38">
        <v>0</v>
      </c>
      <c r="AH84" s="38">
        <v>0</v>
      </c>
      <c r="AI84" s="38">
        <v>190467</v>
      </c>
      <c r="AJ84" s="38">
        <v>960366</v>
      </c>
      <c r="AK84" s="38">
        <v>1724129</v>
      </c>
      <c r="AL84" s="38">
        <v>1798336</v>
      </c>
      <c r="AM84" s="38">
        <v>6001038</v>
      </c>
      <c r="AN84" s="38">
        <v>8440645</v>
      </c>
      <c r="AO84" s="38">
        <v>8606498</v>
      </c>
      <c r="AP84" s="38">
        <v>8556202</v>
      </c>
      <c r="AQ84" s="38">
        <v>9846959</v>
      </c>
      <c r="AR84" s="38">
        <v>9328671</v>
      </c>
      <c r="AS84" s="38">
        <v>10414518</v>
      </c>
      <c r="AT84" s="38">
        <v>10926053</v>
      </c>
      <c r="AU84" s="38">
        <v>11518549</v>
      </c>
      <c r="AV84" s="38">
        <v>11827577</v>
      </c>
      <c r="AW84" s="38">
        <v>11286318</v>
      </c>
      <c r="AX84" s="38">
        <v>10655747</v>
      </c>
      <c r="AY84" s="38">
        <v>9925855</v>
      </c>
      <c r="AZ84" s="38">
        <v>9481514</v>
      </c>
      <c r="BA84" s="38">
        <v>9739520</v>
      </c>
      <c r="BB84" s="38">
        <v>9710622</v>
      </c>
      <c r="BD84" s="44"/>
      <c r="BI84" s="61"/>
    </row>
    <row r="85" spans="1:62" x14ac:dyDescent="0.2">
      <c r="A85" s="37" t="s">
        <v>97</v>
      </c>
      <c r="B85" s="37" t="s">
        <v>56</v>
      </c>
      <c r="C85" s="38">
        <v>3187578208</v>
      </c>
      <c r="D85" s="38">
        <v>3294107893</v>
      </c>
      <c r="E85" s="38">
        <v>3320247258</v>
      </c>
      <c r="F85" s="38">
        <v>3323012827</v>
      </c>
      <c r="G85" s="38">
        <v>3189895483</v>
      </c>
      <c r="H85" s="38">
        <v>3273254068</v>
      </c>
      <c r="I85" s="38">
        <v>3298505633</v>
      </c>
      <c r="J85" s="38">
        <v>3449039221</v>
      </c>
      <c r="K85" s="38">
        <v>2991042519</v>
      </c>
      <c r="L85" s="38">
        <v>3298305567</v>
      </c>
      <c r="M85" s="38">
        <v>3336711067</v>
      </c>
      <c r="N85" s="38">
        <v>3347165477</v>
      </c>
      <c r="O85" s="38">
        <v>3118899568</v>
      </c>
      <c r="P85" s="38">
        <v>3279279406</v>
      </c>
      <c r="Q85" s="38">
        <v>3395731910</v>
      </c>
      <c r="R85" s="38">
        <v>3539912317</v>
      </c>
      <c r="S85" s="38">
        <v>3158733458</v>
      </c>
      <c r="T85" s="38">
        <v>3433573365</v>
      </c>
      <c r="U85" s="38">
        <v>3514621395</v>
      </c>
      <c r="V85" s="38">
        <v>3337634199</v>
      </c>
      <c r="W85" s="38">
        <v>3435633723</v>
      </c>
      <c r="X85" s="38">
        <v>3478700777</v>
      </c>
      <c r="Y85" s="38">
        <v>3566483826</v>
      </c>
      <c r="Z85" s="38">
        <v>3572453275</v>
      </c>
      <c r="AA85" s="38">
        <v>3341219548</v>
      </c>
      <c r="AB85" s="38">
        <v>3529939560</v>
      </c>
      <c r="AC85" s="38">
        <v>3617739626</v>
      </c>
      <c r="AD85" s="38">
        <v>3579790158</v>
      </c>
      <c r="AE85" s="38">
        <v>3314263901</v>
      </c>
      <c r="AF85" s="38">
        <v>3500848195</v>
      </c>
      <c r="AG85" s="38">
        <v>3521521071</v>
      </c>
      <c r="AH85" s="38">
        <v>3442349061</v>
      </c>
      <c r="AI85" s="38">
        <v>3311327792</v>
      </c>
      <c r="AJ85" s="38">
        <v>3490625083</v>
      </c>
      <c r="AK85" s="38">
        <v>3427420016</v>
      </c>
      <c r="AL85" s="38">
        <v>3508158465</v>
      </c>
      <c r="AM85" s="38">
        <v>3139225686</v>
      </c>
      <c r="AN85" s="38">
        <v>2376026761</v>
      </c>
      <c r="AO85" s="38">
        <v>2927129520</v>
      </c>
      <c r="AP85" s="38">
        <v>2896415790</v>
      </c>
      <c r="AQ85" s="38">
        <v>2799387705</v>
      </c>
      <c r="AR85" s="38">
        <v>3139905796</v>
      </c>
      <c r="AS85" s="38">
        <v>3318341379</v>
      </c>
      <c r="AT85" s="38">
        <v>3136312673</v>
      </c>
      <c r="AU85" s="38">
        <v>2983974937</v>
      </c>
      <c r="AV85" s="38">
        <v>3133500850</v>
      </c>
      <c r="AW85" s="38">
        <v>3035445489</v>
      </c>
      <c r="AX85" s="38">
        <v>3178048650</v>
      </c>
      <c r="AY85" s="38">
        <v>2877639926</v>
      </c>
      <c r="AZ85" s="38">
        <v>3101909762</v>
      </c>
      <c r="BA85" s="38">
        <v>3117814822</v>
      </c>
      <c r="BB85" s="38">
        <v>3011760731</v>
      </c>
    </row>
    <row r="86" spans="1:62" x14ac:dyDescent="0.2">
      <c r="A86" s="37" t="s">
        <v>98</v>
      </c>
      <c r="B86" s="37" t="s">
        <v>56</v>
      </c>
      <c r="C86" s="38">
        <v>806819602</v>
      </c>
      <c r="D86" s="38">
        <v>898714606</v>
      </c>
      <c r="E86" s="38">
        <v>969964838</v>
      </c>
      <c r="F86" s="38">
        <v>909161464</v>
      </c>
      <c r="G86" s="38">
        <v>771973725</v>
      </c>
      <c r="H86" s="38">
        <v>891135601</v>
      </c>
      <c r="I86" s="38">
        <v>990066549</v>
      </c>
      <c r="J86" s="38">
        <v>922317155</v>
      </c>
      <c r="K86" s="38">
        <v>801458731</v>
      </c>
      <c r="L86" s="38">
        <v>933891967</v>
      </c>
      <c r="M86" s="38">
        <v>914337244</v>
      </c>
      <c r="N86" s="38">
        <v>848422498</v>
      </c>
      <c r="O86" s="38">
        <v>782052674</v>
      </c>
      <c r="P86" s="38">
        <v>853357445</v>
      </c>
      <c r="Q86" s="38">
        <v>928242072</v>
      </c>
      <c r="R86" s="38">
        <v>923253715</v>
      </c>
      <c r="S86" s="38">
        <v>780306276</v>
      </c>
      <c r="T86" s="38">
        <v>891669978</v>
      </c>
      <c r="U86" s="38">
        <v>945127593</v>
      </c>
      <c r="V86" s="38">
        <v>848568072</v>
      </c>
      <c r="W86" s="38">
        <v>771524952</v>
      </c>
      <c r="X86" s="38">
        <v>852507840</v>
      </c>
      <c r="Y86" s="38">
        <v>995644592</v>
      </c>
      <c r="Z86" s="38">
        <v>762491040</v>
      </c>
      <c r="AA86" s="38">
        <v>758909481</v>
      </c>
      <c r="AB86" s="38">
        <v>811130582</v>
      </c>
      <c r="AC86" s="38">
        <v>878738400</v>
      </c>
      <c r="AD86" s="38">
        <v>893171901</v>
      </c>
      <c r="AE86" s="38">
        <v>711401767</v>
      </c>
      <c r="AF86" s="38">
        <v>849679238</v>
      </c>
      <c r="AG86" s="38">
        <v>861843804</v>
      </c>
      <c r="AH86" s="38">
        <v>787497672</v>
      </c>
      <c r="AI86" s="38">
        <v>684643231</v>
      </c>
      <c r="AJ86" s="38">
        <v>757142167</v>
      </c>
      <c r="AK86" s="38">
        <v>791474334</v>
      </c>
      <c r="AL86" s="38">
        <v>754020517</v>
      </c>
      <c r="AM86" s="38">
        <v>621673074</v>
      </c>
      <c r="AN86" s="38">
        <v>679469633</v>
      </c>
      <c r="AO86" s="38">
        <v>723665358</v>
      </c>
      <c r="AP86" s="38">
        <v>701111104</v>
      </c>
      <c r="AQ86" s="38">
        <v>574933496</v>
      </c>
      <c r="AR86" s="38">
        <v>672080316</v>
      </c>
      <c r="AS86" s="38">
        <v>688878020</v>
      </c>
      <c r="AT86" s="38">
        <v>581035867</v>
      </c>
      <c r="AU86" s="38">
        <v>501465695</v>
      </c>
      <c r="AV86" s="38">
        <v>522236878</v>
      </c>
      <c r="AW86" s="38">
        <v>487457259</v>
      </c>
      <c r="AX86" s="38">
        <v>499215002</v>
      </c>
      <c r="AY86" s="38">
        <v>350392323</v>
      </c>
      <c r="AZ86" s="38">
        <v>344959500</v>
      </c>
      <c r="BA86" s="38">
        <v>392693153</v>
      </c>
      <c r="BB86" s="38">
        <v>320738602</v>
      </c>
    </row>
    <row r="87" spans="1:62" x14ac:dyDescent="0.2">
      <c r="A87" s="54"/>
      <c r="B87" s="37"/>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45"/>
      <c r="AK87" s="45"/>
      <c r="AL87" s="45"/>
      <c r="AM87" s="45"/>
      <c r="AN87" s="45"/>
      <c r="AO87" s="45"/>
      <c r="AP87" s="45"/>
      <c r="AQ87" s="45"/>
      <c r="AR87" s="45"/>
      <c r="AS87" s="45"/>
      <c r="AT87" s="45"/>
      <c r="AU87" s="45"/>
      <c r="AV87" s="45"/>
      <c r="AW87" s="45"/>
      <c r="AX87" s="45"/>
      <c r="AY87" s="45"/>
      <c r="AZ87" s="45"/>
      <c r="BA87" s="45"/>
      <c r="BB87" s="45"/>
    </row>
    <row r="88" spans="1:62" ht="19" x14ac:dyDescent="0.2">
      <c r="A88" s="30" t="s">
        <v>132</v>
      </c>
      <c r="B88" s="31" t="s">
        <v>51</v>
      </c>
      <c r="C88" s="32"/>
      <c r="D88" s="32"/>
      <c r="E88" s="32"/>
      <c r="F88" s="32">
        <v>2011</v>
      </c>
      <c r="G88" s="32"/>
      <c r="H88" s="32"/>
      <c r="I88" s="32"/>
      <c r="J88" s="32">
        <v>2012</v>
      </c>
      <c r="K88" s="32"/>
      <c r="L88" s="32"/>
      <c r="M88" s="32"/>
      <c r="N88" s="32">
        <v>2013</v>
      </c>
      <c r="O88" s="32"/>
      <c r="P88" s="32"/>
      <c r="Q88" s="32"/>
      <c r="R88" s="32">
        <v>2014</v>
      </c>
      <c r="S88" s="32"/>
      <c r="T88" s="32"/>
      <c r="U88" s="32"/>
      <c r="V88" s="32">
        <v>2015</v>
      </c>
      <c r="W88" s="32"/>
      <c r="X88" s="32"/>
      <c r="Y88" s="32"/>
      <c r="Z88" s="32">
        <v>2016</v>
      </c>
      <c r="AA88" s="32"/>
      <c r="AB88" s="32"/>
      <c r="AC88" s="32"/>
      <c r="AD88" s="32">
        <v>2017</v>
      </c>
      <c r="AE88" s="33"/>
      <c r="AF88" s="33"/>
      <c r="AG88" s="33"/>
      <c r="AH88" s="34">
        <v>2018</v>
      </c>
      <c r="AI88" s="34"/>
      <c r="AJ88" s="34"/>
      <c r="AK88" s="34"/>
      <c r="AL88" s="34">
        <v>2019</v>
      </c>
      <c r="AM88" s="34"/>
      <c r="AN88" s="34"/>
      <c r="AO88" s="33"/>
      <c r="AP88" s="33">
        <v>2020</v>
      </c>
      <c r="AQ88" s="33"/>
      <c r="AR88" s="33"/>
      <c r="AS88" s="33"/>
      <c r="AT88" s="33">
        <v>2021</v>
      </c>
      <c r="AU88" s="33"/>
      <c r="AV88" s="33"/>
      <c r="AW88" s="33"/>
      <c r="AX88" s="33">
        <v>2022</v>
      </c>
      <c r="AY88" s="33"/>
      <c r="AZ88" s="33"/>
      <c r="BA88" s="33"/>
      <c r="BB88" s="33">
        <v>2023</v>
      </c>
    </row>
    <row r="89" spans="1:62" ht="16" x14ac:dyDescent="0.2">
      <c r="A89" s="36" t="s">
        <v>103</v>
      </c>
      <c r="B89" s="37" t="s">
        <v>81</v>
      </c>
      <c r="C89" s="37" t="s">
        <v>82</v>
      </c>
      <c r="D89" s="37" t="s">
        <v>37</v>
      </c>
      <c r="E89" s="37" t="s">
        <v>36</v>
      </c>
      <c r="F89" s="37" t="s">
        <v>35</v>
      </c>
      <c r="G89" s="37" t="s">
        <v>83</v>
      </c>
      <c r="H89" s="37" t="s">
        <v>37</v>
      </c>
      <c r="I89" s="37" t="s">
        <v>36</v>
      </c>
      <c r="J89" s="37" t="s">
        <v>35</v>
      </c>
      <c r="K89" s="37" t="s">
        <v>84</v>
      </c>
      <c r="L89" s="37" t="s">
        <v>37</v>
      </c>
      <c r="M89" s="37" t="s">
        <v>36</v>
      </c>
      <c r="N89" s="37" t="s">
        <v>35</v>
      </c>
      <c r="O89" s="37" t="s">
        <v>85</v>
      </c>
      <c r="P89" s="37" t="s">
        <v>37</v>
      </c>
      <c r="Q89" s="37" t="s">
        <v>36</v>
      </c>
      <c r="R89" s="37" t="s">
        <v>35</v>
      </c>
      <c r="S89" s="37" t="s">
        <v>86</v>
      </c>
      <c r="T89" s="37" t="s">
        <v>37</v>
      </c>
      <c r="U89" s="37" t="s">
        <v>36</v>
      </c>
      <c r="V89" s="37" t="s">
        <v>35</v>
      </c>
      <c r="W89" s="37" t="s">
        <v>87</v>
      </c>
      <c r="X89" s="37" t="s">
        <v>37</v>
      </c>
      <c r="Y89" s="37" t="s">
        <v>36</v>
      </c>
      <c r="Z89" s="37" t="s">
        <v>35</v>
      </c>
      <c r="AA89" s="37" t="s">
        <v>88</v>
      </c>
      <c r="AB89" s="37" t="s">
        <v>37</v>
      </c>
      <c r="AC89" s="37" t="s">
        <v>36</v>
      </c>
      <c r="AD89" s="37" t="s">
        <v>35</v>
      </c>
      <c r="AE89" s="37" t="s">
        <v>89</v>
      </c>
      <c r="AF89" s="37" t="s">
        <v>37</v>
      </c>
      <c r="AG89" s="37" t="s">
        <v>36</v>
      </c>
      <c r="AH89" s="37" t="s">
        <v>35</v>
      </c>
      <c r="AI89" s="37" t="s">
        <v>90</v>
      </c>
      <c r="AJ89" s="38" t="s">
        <v>37</v>
      </c>
      <c r="AK89" s="38" t="s">
        <v>36</v>
      </c>
      <c r="AL89" s="38" t="s">
        <v>35</v>
      </c>
      <c r="AM89" s="37" t="s">
        <v>91</v>
      </c>
      <c r="AN89" s="37" t="s">
        <v>37</v>
      </c>
      <c r="AO89" s="37" t="s">
        <v>36</v>
      </c>
      <c r="AP89" s="37" t="s">
        <v>35</v>
      </c>
      <c r="AQ89" s="37" t="s">
        <v>92</v>
      </c>
      <c r="AR89" s="37" t="s">
        <v>37</v>
      </c>
      <c r="AS89" s="37" t="s">
        <v>36</v>
      </c>
      <c r="AT89" s="37" t="s">
        <v>35</v>
      </c>
      <c r="AU89" s="37" t="s">
        <v>93</v>
      </c>
      <c r="AV89" s="37" t="s">
        <v>37</v>
      </c>
      <c r="AW89" s="37" t="s">
        <v>36</v>
      </c>
      <c r="AX89" s="37" t="s">
        <v>35</v>
      </c>
      <c r="AY89" s="37" t="s">
        <v>94</v>
      </c>
      <c r="AZ89" s="37" t="s">
        <v>37</v>
      </c>
      <c r="BA89" s="37" t="s">
        <v>36</v>
      </c>
      <c r="BB89" s="37" t="s">
        <v>35</v>
      </c>
    </row>
    <row r="90" spans="1:62" x14ac:dyDescent="0.2">
      <c r="A90" s="63" t="s">
        <v>104</v>
      </c>
      <c r="B90" s="37" t="s">
        <v>53</v>
      </c>
      <c r="C90" s="38">
        <v>21816</v>
      </c>
      <c r="D90" s="38">
        <v>60591</v>
      </c>
      <c r="E90" s="38">
        <v>119059</v>
      </c>
      <c r="F90" s="38">
        <v>171607</v>
      </c>
      <c r="G90" s="38">
        <v>220891</v>
      </c>
      <c r="H90" s="38">
        <v>271183</v>
      </c>
      <c r="I90" s="38">
        <v>355146</v>
      </c>
      <c r="J90" s="38">
        <v>468250</v>
      </c>
      <c r="K90" s="38">
        <v>575617</v>
      </c>
      <c r="L90" s="38">
        <v>746463</v>
      </c>
      <c r="M90" s="38">
        <v>957652</v>
      </c>
      <c r="N90" s="38">
        <v>1320154</v>
      </c>
      <c r="O90" s="38">
        <v>1595430</v>
      </c>
      <c r="P90" s="38">
        <v>1950333</v>
      </c>
      <c r="Q90" s="38">
        <v>2266455</v>
      </c>
      <c r="R90" s="38">
        <v>2640450</v>
      </c>
      <c r="S90" s="38">
        <v>2820481</v>
      </c>
      <c r="T90" s="38">
        <v>2990668</v>
      </c>
      <c r="U90" s="38">
        <v>3498333</v>
      </c>
      <c r="V90" s="38">
        <v>3652731</v>
      </c>
      <c r="W90" s="38">
        <v>4872477</v>
      </c>
      <c r="X90" s="38">
        <v>5167531</v>
      </c>
      <c r="Y90" s="38">
        <v>5538669</v>
      </c>
      <c r="Z90" s="38">
        <v>6455415</v>
      </c>
      <c r="AA90" s="38">
        <v>7501199</v>
      </c>
      <c r="AB90" s="38">
        <v>7582920</v>
      </c>
      <c r="AC90" s="38">
        <v>8034459</v>
      </c>
      <c r="AD90" s="38">
        <v>8638298</v>
      </c>
      <c r="AE90" s="38">
        <v>10704547</v>
      </c>
      <c r="AF90" s="38">
        <v>11940226</v>
      </c>
      <c r="AG90" s="38">
        <v>13760081</v>
      </c>
      <c r="AH90" s="38">
        <v>15097403</v>
      </c>
      <c r="AI90" s="38">
        <v>0</v>
      </c>
      <c r="AJ90" s="38">
        <v>0</v>
      </c>
      <c r="AK90" s="38">
        <v>0</v>
      </c>
      <c r="AL90" s="38">
        <v>0</v>
      </c>
      <c r="AM90" s="38">
        <v>0</v>
      </c>
      <c r="AN90" s="38">
        <v>0</v>
      </c>
      <c r="AO90" s="38">
        <v>0</v>
      </c>
      <c r="AP90" s="38">
        <v>0</v>
      </c>
      <c r="AQ90" s="38">
        <v>0</v>
      </c>
      <c r="AR90" s="38">
        <v>0</v>
      </c>
      <c r="AS90" s="38">
        <v>0</v>
      </c>
      <c r="AT90" s="38">
        <v>0</v>
      </c>
      <c r="AU90" s="38">
        <v>0</v>
      </c>
      <c r="AV90" s="38">
        <v>0</v>
      </c>
      <c r="AW90" s="38">
        <v>0</v>
      </c>
      <c r="AX90" s="38">
        <v>0</v>
      </c>
      <c r="AY90" s="38">
        <v>0</v>
      </c>
      <c r="AZ90" s="38">
        <v>0</v>
      </c>
      <c r="BA90" s="38">
        <v>0</v>
      </c>
      <c r="BB90" s="38">
        <v>0</v>
      </c>
    </row>
    <row r="91" spans="1:62" x14ac:dyDescent="0.2">
      <c r="A91" s="63" t="s">
        <v>105</v>
      </c>
      <c r="B91" s="37" t="s">
        <v>53</v>
      </c>
      <c r="C91" s="38">
        <v>0</v>
      </c>
      <c r="D91" s="38">
        <v>1624</v>
      </c>
      <c r="E91" s="38">
        <v>0</v>
      </c>
      <c r="F91" s="38">
        <v>0</v>
      </c>
      <c r="G91" s="38">
        <v>0</v>
      </c>
      <c r="H91" s="38">
        <v>0</v>
      </c>
      <c r="I91" s="38">
        <v>0</v>
      </c>
      <c r="J91" s="38">
        <v>0</v>
      </c>
      <c r="K91" s="38">
        <v>0</v>
      </c>
      <c r="L91" s="38">
        <v>0</v>
      </c>
      <c r="M91" s="38">
        <v>0</v>
      </c>
      <c r="N91" s="38">
        <v>0</v>
      </c>
      <c r="O91" s="38">
        <v>0</v>
      </c>
      <c r="P91" s="38">
        <v>0</v>
      </c>
      <c r="Q91" s="38">
        <v>0</v>
      </c>
      <c r="R91" s="38">
        <v>0</v>
      </c>
      <c r="S91" s="38">
        <v>0</v>
      </c>
      <c r="T91" s="38">
        <v>0</v>
      </c>
      <c r="U91" s="38">
        <v>7186</v>
      </c>
      <c r="V91" s="38">
        <v>6427</v>
      </c>
      <c r="W91" s="38">
        <v>8685</v>
      </c>
      <c r="X91" s="38">
        <v>10049</v>
      </c>
      <c r="Y91" s="38">
        <v>10519</v>
      </c>
      <c r="Z91" s="38">
        <v>10947</v>
      </c>
      <c r="AA91" s="38">
        <v>13207</v>
      </c>
      <c r="AB91" s="38">
        <v>13775</v>
      </c>
      <c r="AC91" s="38">
        <v>14705</v>
      </c>
      <c r="AD91" s="38">
        <v>17400</v>
      </c>
      <c r="AE91" s="38">
        <v>24451</v>
      </c>
      <c r="AF91" s="38">
        <v>24140</v>
      </c>
      <c r="AG91" s="38">
        <v>39552</v>
      </c>
      <c r="AH91" s="38">
        <v>51069</v>
      </c>
      <c r="AI91" s="38">
        <v>0</v>
      </c>
      <c r="AJ91" s="38">
        <v>0</v>
      </c>
      <c r="AK91" s="38">
        <v>0</v>
      </c>
      <c r="AL91" s="38">
        <v>0</v>
      </c>
      <c r="AM91" s="38">
        <v>0</v>
      </c>
      <c r="AN91" s="38">
        <v>0</v>
      </c>
      <c r="AO91" s="38">
        <v>0</v>
      </c>
      <c r="AP91" s="38">
        <v>0</v>
      </c>
      <c r="AQ91" s="38">
        <v>0</v>
      </c>
      <c r="AR91" s="38">
        <v>0</v>
      </c>
      <c r="AS91" s="38">
        <v>0</v>
      </c>
      <c r="AT91" s="38">
        <v>0</v>
      </c>
      <c r="AU91" s="38">
        <v>0</v>
      </c>
      <c r="AV91" s="38">
        <v>0</v>
      </c>
      <c r="AW91" s="38">
        <v>0</v>
      </c>
      <c r="AX91" s="38">
        <v>0</v>
      </c>
      <c r="AY91" s="38">
        <v>0</v>
      </c>
      <c r="AZ91" s="38">
        <v>0</v>
      </c>
      <c r="BA91" s="38">
        <v>0</v>
      </c>
      <c r="BB91" s="38">
        <v>0</v>
      </c>
    </row>
    <row r="92" spans="1:62" x14ac:dyDescent="0.2">
      <c r="A92" s="63" t="s">
        <v>106</v>
      </c>
      <c r="B92" s="37" t="s">
        <v>53</v>
      </c>
      <c r="C92" s="38">
        <v>0</v>
      </c>
      <c r="D92" s="38">
        <v>0</v>
      </c>
      <c r="E92" s="38">
        <v>0</v>
      </c>
      <c r="F92" s="38">
        <v>0</v>
      </c>
      <c r="G92" s="38">
        <v>0</v>
      </c>
      <c r="H92" s="38">
        <v>0</v>
      </c>
      <c r="I92" s="38">
        <v>0</v>
      </c>
      <c r="J92" s="38">
        <v>0</v>
      </c>
      <c r="K92" s="38">
        <v>0</v>
      </c>
      <c r="L92" s="38">
        <v>0</v>
      </c>
      <c r="M92" s="38">
        <v>0</v>
      </c>
      <c r="N92" s="38">
        <v>0</v>
      </c>
      <c r="O92" s="38">
        <v>0</v>
      </c>
      <c r="P92" s="38">
        <v>0</v>
      </c>
      <c r="Q92" s="38">
        <v>0</v>
      </c>
      <c r="R92" s="38">
        <v>0</v>
      </c>
      <c r="S92" s="38">
        <v>0</v>
      </c>
      <c r="T92" s="38">
        <v>0</v>
      </c>
      <c r="U92" s="38">
        <v>0</v>
      </c>
      <c r="V92" s="38">
        <v>0</v>
      </c>
      <c r="W92" s="38">
        <v>0</v>
      </c>
      <c r="X92" s="38">
        <v>0</v>
      </c>
      <c r="Y92" s="38">
        <v>0</v>
      </c>
      <c r="Z92" s="38">
        <v>0</v>
      </c>
      <c r="AA92" s="38">
        <v>0</v>
      </c>
      <c r="AB92" s="38">
        <v>0</v>
      </c>
      <c r="AC92" s="38">
        <v>0</v>
      </c>
      <c r="AD92" s="38">
        <v>0</v>
      </c>
      <c r="AE92" s="38">
        <v>0</v>
      </c>
      <c r="AF92" s="38">
        <v>0</v>
      </c>
      <c r="AG92" s="38">
        <v>0</v>
      </c>
      <c r="AH92" s="38">
        <v>0</v>
      </c>
      <c r="AI92" s="38">
        <v>14112490</v>
      </c>
      <c r="AJ92" s="38">
        <v>12387189</v>
      </c>
      <c r="AK92" s="38">
        <v>13722414</v>
      </c>
      <c r="AL92" s="38">
        <v>15357142</v>
      </c>
      <c r="AM92" s="38">
        <v>15430193</v>
      </c>
      <c r="AN92" s="38">
        <v>8803013</v>
      </c>
      <c r="AO92" s="38">
        <v>10981770</v>
      </c>
      <c r="AP92" s="38">
        <v>12182757</v>
      </c>
      <c r="AQ92" s="38">
        <v>12434539</v>
      </c>
      <c r="AR92" s="38">
        <v>15637758</v>
      </c>
      <c r="AS92" s="38">
        <v>17451974</v>
      </c>
      <c r="AT92" s="38">
        <v>19182187</v>
      </c>
      <c r="AU92" s="38">
        <v>23609406</v>
      </c>
      <c r="AV92" s="38">
        <v>25875356</v>
      </c>
      <c r="AW92" s="38">
        <v>27209559</v>
      </c>
      <c r="AX92" s="38">
        <v>31699650</v>
      </c>
      <c r="AY92" s="38">
        <v>28795362</v>
      </c>
      <c r="AZ92" s="38">
        <v>31633494</v>
      </c>
      <c r="BA92" s="38">
        <v>34677815</v>
      </c>
      <c r="BB92" s="38">
        <v>36026305</v>
      </c>
    </row>
    <row r="93" spans="1:62" ht="28" x14ac:dyDescent="0.2">
      <c r="A93" s="63" t="s">
        <v>108</v>
      </c>
      <c r="B93" s="37" t="s">
        <v>53</v>
      </c>
      <c r="C93" s="38">
        <v>0</v>
      </c>
      <c r="D93" s="38">
        <v>0</v>
      </c>
      <c r="E93" s="38">
        <v>0</v>
      </c>
      <c r="F93" s="38">
        <v>0</v>
      </c>
      <c r="G93" s="38">
        <v>0</v>
      </c>
      <c r="H93" s="38">
        <v>0</v>
      </c>
      <c r="I93" s="38">
        <v>0</v>
      </c>
      <c r="J93" s="38">
        <v>0</v>
      </c>
      <c r="K93" s="38">
        <v>0</v>
      </c>
      <c r="L93" s="38">
        <v>0</v>
      </c>
      <c r="M93" s="38">
        <v>0</v>
      </c>
      <c r="N93" s="38">
        <v>0</v>
      </c>
      <c r="O93" s="38">
        <v>0</v>
      </c>
      <c r="P93" s="38">
        <v>0</v>
      </c>
      <c r="Q93" s="38">
        <v>0</v>
      </c>
      <c r="R93" s="38">
        <v>0</v>
      </c>
      <c r="S93" s="38">
        <v>0</v>
      </c>
      <c r="T93" s="38">
        <v>0</v>
      </c>
      <c r="U93" s="38">
        <v>0</v>
      </c>
      <c r="V93" s="38">
        <v>0</v>
      </c>
      <c r="W93" s="38">
        <v>0</v>
      </c>
      <c r="X93" s="38">
        <v>0</v>
      </c>
      <c r="Y93" s="38">
        <v>0</v>
      </c>
      <c r="Z93" s="38">
        <v>0</v>
      </c>
      <c r="AA93" s="38">
        <v>0</v>
      </c>
      <c r="AB93" s="38">
        <v>0</v>
      </c>
      <c r="AC93" s="38">
        <v>0</v>
      </c>
      <c r="AD93" s="38">
        <v>0</v>
      </c>
      <c r="AE93" s="38">
        <v>0</v>
      </c>
      <c r="AF93" s="38">
        <v>0</v>
      </c>
      <c r="AG93" s="38">
        <v>0</v>
      </c>
      <c r="AH93" s="38">
        <v>0</v>
      </c>
      <c r="AI93" s="38">
        <v>439089</v>
      </c>
      <c r="AJ93" s="38">
        <v>537774</v>
      </c>
      <c r="AK93" s="38">
        <v>301091</v>
      </c>
      <c r="AL93" s="38">
        <v>320797</v>
      </c>
      <c r="AM93" s="38">
        <v>238962</v>
      </c>
      <c r="AN93" s="38">
        <v>63479</v>
      </c>
      <c r="AO93" s="38">
        <v>138562</v>
      </c>
      <c r="AP93" s="38">
        <v>95476</v>
      </c>
      <c r="AQ93" s="38">
        <v>90615</v>
      </c>
      <c r="AR93" s="38">
        <v>113852</v>
      </c>
      <c r="AS93" s="38">
        <v>152123</v>
      </c>
      <c r="AT93" s="38">
        <v>179738</v>
      </c>
      <c r="AU93" s="38">
        <v>185313</v>
      </c>
      <c r="AV93" s="38">
        <v>189191</v>
      </c>
      <c r="AW93" s="38">
        <v>564263</v>
      </c>
      <c r="AX93" s="38">
        <v>621271</v>
      </c>
      <c r="AY93" s="38">
        <v>395551</v>
      </c>
      <c r="AZ93" s="38">
        <v>969563</v>
      </c>
      <c r="BA93" s="38">
        <v>865020</v>
      </c>
      <c r="BB93" s="38">
        <v>541604</v>
      </c>
    </row>
    <row r="94" spans="1:62" ht="28" x14ac:dyDescent="0.2">
      <c r="A94" s="63" t="s">
        <v>109</v>
      </c>
      <c r="B94" s="37" t="s">
        <v>53</v>
      </c>
      <c r="C94" s="38">
        <v>0</v>
      </c>
      <c r="D94" s="38">
        <v>0</v>
      </c>
      <c r="E94" s="38">
        <v>0</v>
      </c>
      <c r="F94" s="38">
        <v>0</v>
      </c>
      <c r="G94" s="38">
        <v>0</v>
      </c>
      <c r="H94" s="38">
        <v>0</v>
      </c>
      <c r="I94" s="38">
        <v>0</v>
      </c>
      <c r="J94" s="38">
        <v>0</v>
      </c>
      <c r="K94" s="38">
        <v>0</v>
      </c>
      <c r="L94" s="38">
        <v>0</v>
      </c>
      <c r="M94" s="38">
        <v>0</v>
      </c>
      <c r="N94" s="38">
        <v>0</v>
      </c>
      <c r="O94" s="38">
        <v>0</v>
      </c>
      <c r="P94" s="38">
        <v>0</v>
      </c>
      <c r="Q94" s="38">
        <v>0</v>
      </c>
      <c r="R94" s="38">
        <v>0</v>
      </c>
      <c r="S94" s="38">
        <v>0</v>
      </c>
      <c r="T94" s="38">
        <v>0</v>
      </c>
      <c r="U94" s="38">
        <v>0</v>
      </c>
      <c r="V94" s="38">
        <v>0</v>
      </c>
      <c r="W94" s="38">
        <v>0</v>
      </c>
      <c r="X94" s="38">
        <v>0</v>
      </c>
      <c r="Y94" s="38">
        <v>0</v>
      </c>
      <c r="Z94" s="38">
        <v>0</v>
      </c>
      <c r="AA94" s="38">
        <v>0</v>
      </c>
      <c r="AB94" s="38">
        <v>0</v>
      </c>
      <c r="AC94" s="38">
        <v>0</v>
      </c>
      <c r="AD94" s="38">
        <v>0</v>
      </c>
      <c r="AE94" s="38">
        <v>0</v>
      </c>
      <c r="AF94" s="38">
        <v>0</v>
      </c>
      <c r="AG94" s="38">
        <v>0</v>
      </c>
      <c r="AH94" s="38">
        <v>0</v>
      </c>
      <c r="AI94" s="38">
        <v>1597231</v>
      </c>
      <c r="AJ94" s="38">
        <v>1837329</v>
      </c>
      <c r="AK94" s="38">
        <v>2189362</v>
      </c>
      <c r="AL94" s="38">
        <v>2284297</v>
      </c>
      <c r="AM94" s="38">
        <v>1909165</v>
      </c>
      <c r="AN94" s="38">
        <v>1424745</v>
      </c>
      <c r="AO94" s="38">
        <v>1885552</v>
      </c>
      <c r="AP94" s="38">
        <v>1892124</v>
      </c>
      <c r="AQ94" s="38">
        <v>2236386</v>
      </c>
      <c r="AR94" s="38">
        <v>3198542</v>
      </c>
      <c r="AS94" s="38">
        <v>3944706</v>
      </c>
      <c r="AT94" s="38">
        <v>4410225</v>
      </c>
      <c r="AU94" s="38">
        <v>4653477</v>
      </c>
      <c r="AV94" s="38">
        <v>6292998</v>
      </c>
      <c r="AW94" s="38">
        <v>6734335</v>
      </c>
      <c r="AX94" s="38">
        <v>7051177</v>
      </c>
      <c r="AY94" s="38">
        <v>7779076</v>
      </c>
      <c r="AZ94" s="38">
        <v>8354885</v>
      </c>
      <c r="BA94" s="38">
        <v>9907663</v>
      </c>
      <c r="BB94" s="38">
        <v>11348774</v>
      </c>
    </row>
    <row r="95" spans="1:62" ht="28" x14ac:dyDescent="0.2">
      <c r="A95" s="63" t="s">
        <v>110</v>
      </c>
      <c r="B95" s="37" t="s">
        <v>53</v>
      </c>
      <c r="C95" s="38">
        <v>0</v>
      </c>
      <c r="D95" s="38">
        <v>0</v>
      </c>
      <c r="E95" s="38">
        <v>0</v>
      </c>
      <c r="F95" s="38">
        <v>0</v>
      </c>
      <c r="G95" s="38">
        <v>0</v>
      </c>
      <c r="H95" s="38">
        <v>0</v>
      </c>
      <c r="I95" s="38">
        <v>0</v>
      </c>
      <c r="J95" s="38">
        <v>0</v>
      </c>
      <c r="K95" s="38">
        <v>0</v>
      </c>
      <c r="L95" s="38">
        <v>0</v>
      </c>
      <c r="M95" s="38">
        <v>0</v>
      </c>
      <c r="N95" s="38">
        <v>0</v>
      </c>
      <c r="O95" s="38">
        <v>0</v>
      </c>
      <c r="P95" s="38">
        <v>0</v>
      </c>
      <c r="Q95" s="38">
        <v>0</v>
      </c>
      <c r="R95" s="38">
        <v>0</v>
      </c>
      <c r="S95" s="38">
        <v>0</v>
      </c>
      <c r="T95" s="38">
        <v>0</v>
      </c>
      <c r="U95" s="38">
        <v>0</v>
      </c>
      <c r="V95" s="38">
        <v>0</v>
      </c>
      <c r="W95" s="38">
        <v>0</v>
      </c>
      <c r="X95" s="38">
        <v>0</v>
      </c>
      <c r="Y95" s="38">
        <v>0</v>
      </c>
      <c r="Z95" s="38">
        <v>0</v>
      </c>
      <c r="AA95" s="38">
        <v>0</v>
      </c>
      <c r="AB95" s="38">
        <v>0</v>
      </c>
      <c r="AC95" s="38">
        <v>0</v>
      </c>
      <c r="AD95" s="38">
        <v>0</v>
      </c>
      <c r="AE95" s="38">
        <v>0</v>
      </c>
      <c r="AF95" s="38">
        <v>0</v>
      </c>
      <c r="AG95" s="38">
        <v>0</v>
      </c>
      <c r="AH95" s="38">
        <v>0</v>
      </c>
      <c r="AI95" s="38">
        <v>61670</v>
      </c>
      <c r="AJ95" s="38">
        <v>84295</v>
      </c>
      <c r="AK95" s="38">
        <v>71702</v>
      </c>
      <c r="AL95" s="38">
        <v>94717</v>
      </c>
      <c r="AM95" s="38">
        <v>98629</v>
      </c>
      <c r="AN95" s="38">
        <v>87326</v>
      </c>
      <c r="AO95" s="38">
        <v>80722</v>
      </c>
      <c r="AP95" s="38">
        <v>42292</v>
      </c>
      <c r="AQ95" s="38">
        <v>35111</v>
      </c>
      <c r="AR95" s="38">
        <v>33810</v>
      </c>
      <c r="AS95" s="38">
        <v>28774</v>
      </c>
      <c r="AT95" s="38">
        <v>29145</v>
      </c>
      <c r="AU95" s="38">
        <v>27822</v>
      </c>
      <c r="AV95" s="38">
        <v>36807</v>
      </c>
      <c r="AW95" s="38">
        <v>51820</v>
      </c>
      <c r="AX95" s="38">
        <v>105779</v>
      </c>
      <c r="AY95" s="38">
        <v>109758</v>
      </c>
      <c r="AZ95" s="38">
        <v>115086</v>
      </c>
      <c r="BA95" s="38">
        <v>165503</v>
      </c>
      <c r="BB95" s="38">
        <v>136059</v>
      </c>
    </row>
    <row r="96" spans="1:62" ht="28" x14ac:dyDescent="0.2">
      <c r="A96" s="63" t="s">
        <v>111</v>
      </c>
      <c r="B96" s="37" t="s">
        <v>53</v>
      </c>
      <c r="C96" s="38">
        <v>0</v>
      </c>
      <c r="D96" s="38">
        <v>0</v>
      </c>
      <c r="E96" s="38">
        <v>0</v>
      </c>
      <c r="F96" s="38">
        <v>0</v>
      </c>
      <c r="G96" s="38">
        <v>0</v>
      </c>
      <c r="H96" s="38">
        <v>0</v>
      </c>
      <c r="I96" s="38">
        <v>0</v>
      </c>
      <c r="J96" s="38">
        <v>0</v>
      </c>
      <c r="K96" s="38">
        <v>0</v>
      </c>
      <c r="L96" s="38">
        <v>0</v>
      </c>
      <c r="M96" s="38">
        <v>0</v>
      </c>
      <c r="N96" s="38">
        <v>0</v>
      </c>
      <c r="O96" s="38">
        <v>0</v>
      </c>
      <c r="P96" s="38">
        <v>0</v>
      </c>
      <c r="Q96" s="38">
        <v>0</v>
      </c>
      <c r="R96" s="38">
        <v>0</v>
      </c>
      <c r="S96" s="38">
        <v>0</v>
      </c>
      <c r="T96" s="38">
        <v>0</v>
      </c>
      <c r="U96" s="38">
        <v>0</v>
      </c>
      <c r="V96" s="38">
        <v>0</v>
      </c>
      <c r="W96" s="38">
        <v>0</v>
      </c>
      <c r="X96" s="38">
        <v>0</v>
      </c>
      <c r="Y96" s="38">
        <v>0</v>
      </c>
      <c r="Z96" s="38">
        <v>0</v>
      </c>
      <c r="AA96" s="38">
        <v>0</v>
      </c>
      <c r="AB96" s="38">
        <v>0</v>
      </c>
      <c r="AC96" s="38">
        <v>0</v>
      </c>
      <c r="AD96" s="38">
        <v>0</v>
      </c>
      <c r="AE96" s="38">
        <v>0</v>
      </c>
      <c r="AF96" s="38">
        <v>0</v>
      </c>
      <c r="AG96" s="38">
        <v>0</v>
      </c>
      <c r="AH96" s="38">
        <v>0</v>
      </c>
      <c r="AI96" s="38">
        <v>3995</v>
      </c>
      <c r="AJ96" s="38">
        <v>2385</v>
      </c>
      <c r="AK96" s="38">
        <v>50891</v>
      </c>
      <c r="AL96" s="38">
        <v>54537</v>
      </c>
      <c r="AM96" s="38">
        <v>57975</v>
      </c>
      <c r="AN96" s="38">
        <v>61093</v>
      </c>
      <c r="AO96" s="38">
        <v>102313</v>
      </c>
      <c r="AP96" s="38">
        <v>160968</v>
      </c>
      <c r="AQ96" s="38">
        <v>136123</v>
      </c>
      <c r="AR96" s="38">
        <v>162706</v>
      </c>
      <c r="AS96" s="38">
        <v>210385</v>
      </c>
      <c r="AT96" s="38">
        <v>233786</v>
      </c>
      <c r="AU96" s="38">
        <v>238700</v>
      </c>
      <c r="AV96" s="38">
        <v>265483</v>
      </c>
      <c r="AW96" s="38">
        <v>272236</v>
      </c>
      <c r="AX96" s="38">
        <v>259615</v>
      </c>
      <c r="AY96" s="38">
        <v>280569</v>
      </c>
      <c r="AZ96" s="38">
        <v>317096</v>
      </c>
      <c r="BA96" s="38">
        <v>354942</v>
      </c>
      <c r="BB96" s="38">
        <v>435853</v>
      </c>
    </row>
    <row r="97" spans="1:55" x14ac:dyDescent="0.2">
      <c r="A97" s="63" t="s">
        <v>112</v>
      </c>
      <c r="B97" s="37" t="s">
        <v>53</v>
      </c>
      <c r="C97" s="38">
        <v>0</v>
      </c>
      <c r="D97" s="38">
        <v>0</v>
      </c>
      <c r="E97" s="38">
        <v>0</v>
      </c>
      <c r="F97" s="38">
        <v>0</v>
      </c>
      <c r="G97" s="38">
        <v>0</v>
      </c>
      <c r="H97" s="38">
        <v>0</v>
      </c>
      <c r="I97" s="38">
        <v>0</v>
      </c>
      <c r="J97" s="38">
        <v>0</v>
      </c>
      <c r="K97" s="38">
        <v>0</v>
      </c>
      <c r="L97" s="38">
        <v>0</v>
      </c>
      <c r="M97" s="38">
        <v>0</v>
      </c>
      <c r="N97" s="38">
        <v>0</v>
      </c>
      <c r="O97" s="38">
        <v>0</v>
      </c>
      <c r="P97" s="38">
        <v>0</v>
      </c>
      <c r="Q97" s="38">
        <v>0</v>
      </c>
      <c r="R97" s="38">
        <v>0</v>
      </c>
      <c r="S97" s="38">
        <v>0</v>
      </c>
      <c r="T97" s="38">
        <v>0</v>
      </c>
      <c r="U97" s="38">
        <v>0</v>
      </c>
      <c r="V97" s="38">
        <v>0</v>
      </c>
      <c r="W97" s="38">
        <v>4120613</v>
      </c>
      <c r="X97" s="38">
        <v>4768068</v>
      </c>
      <c r="Y97" s="38">
        <v>4678241</v>
      </c>
      <c r="Z97" s="38">
        <v>5290607</v>
      </c>
      <c r="AA97" s="38">
        <v>5001004</v>
      </c>
      <c r="AB97" s="38">
        <v>5979420</v>
      </c>
      <c r="AC97" s="38">
        <v>5874243</v>
      </c>
      <c r="AD97" s="38">
        <v>6292520</v>
      </c>
      <c r="AE97" s="38">
        <v>5640429</v>
      </c>
      <c r="AF97" s="38">
        <v>5665532</v>
      </c>
      <c r="AG97" s="38">
        <v>5977296</v>
      </c>
      <c r="AH97" s="38">
        <v>6016955</v>
      </c>
      <c r="AI97" s="38">
        <v>5378515</v>
      </c>
      <c r="AJ97" s="38">
        <v>5602600</v>
      </c>
      <c r="AK97" s="38">
        <v>5744706</v>
      </c>
      <c r="AL97" s="38">
        <v>5875189</v>
      </c>
      <c r="AM97" s="38">
        <v>5504688</v>
      </c>
      <c r="AN97" s="38">
        <v>4039261</v>
      </c>
      <c r="AO97" s="38">
        <v>4448829</v>
      </c>
      <c r="AP97" s="38">
        <v>4140940</v>
      </c>
      <c r="AQ97" s="38">
        <v>4192790</v>
      </c>
      <c r="AR97" s="38">
        <v>4364180</v>
      </c>
      <c r="AS97" s="38">
        <v>4992017</v>
      </c>
      <c r="AT97" s="38">
        <v>4935359</v>
      </c>
      <c r="AU97" s="38">
        <v>4796369</v>
      </c>
      <c r="AV97" s="38">
        <v>4679212</v>
      </c>
      <c r="AW97" s="38">
        <v>5376856</v>
      </c>
      <c r="AX97" s="38">
        <v>5490893</v>
      </c>
      <c r="AY97" s="38">
        <v>5190521</v>
      </c>
      <c r="AZ97" s="38">
        <v>5705942</v>
      </c>
      <c r="BA97" s="38">
        <v>6243539</v>
      </c>
      <c r="BB97" s="38">
        <v>4994847</v>
      </c>
    </row>
    <row r="98" spans="1:55" x14ac:dyDescent="0.2">
      <c r="A98" s="63" t="s">
        <v>113</v>
      </c>
      <c r="B98" s="37" t="s">
        <v>53</v>
      </c>
      <c r="C98" s="38">
        <v>0</v>
      </c>
      <c r="D98" s="38">
        <v>0</v>
      </c>
      <c r="E98" s="38">
        <v>0</v>
      </c>
      <c r="F98" s="38">
        <v>0</v>
      </c>
      <c r="G98" s="38">
        <v>0</v>
      </c>
      <c r="H98" s="38">
        <v>0</v>
      </c>
      <c r="I98" s="38">
        <v>0</v>
      </c>
      <c r="J98" s="38">
        <v>0</v>
      </c>
      <c r="K98" s="38">
        <v>0</v>
      </c>
      <c r="L98" s="38">
        <v>0</v>
      </c>
      <c r="M98" s="38">
        <v>0</v>
      </c>
      <c r="N98" s="38">
        <v>0</v>
      </c>
      <c r="O98" s="38">
        <v>0</v>
      </c>
      <c r="P98" s="38">
        <v>0</v>
      </c>
      <c r="Q98" s="38">
        <v>0</v>
      </c>
      <c r="R98" s="38">
        <v>0</v>
      </c>
      <c r="S98" s="38">
        <v>0</v>
      </c>
      <c r="T98" s="38">
        <v>0</v>
      </c>
      <c r="U98" s="38">
        <v>0</v>
      </c>
      <c r="V98" s="38">
        <v>0</v>
      </c>
      <c r="W98" s="38">
        <v>0</v>
      </c>
      <c r="X98" s="38">
        <v>0</v>
      </c>
      <c r="Y98" s="38">
        <v>0</v>
      </c>
      <c r="Z98" s="38">
        <v>0</v>
      </c>
      <c r="AA98" s="38">
        <v>0</v>
      </c>
      <c r="AB98" s="38">
        <v>0</v>
      </c>
      <c r="AC98" s="38">
        <v>0</v>
      </c>
      <c r="AD98" s="38">
        <v>0</v>
      </c>
      <c r="AE98" s="38">
        <v>0</v>
      </c>
      <c r="AF98" s="38">
        <v>0</v>
      </c>
      <c r="AG98" s="38">
        <v>0</v>
      </c>
      <c r="AH98" s="38">
        <v>0</v>
      </c>
      <c r="AI98" s="38">
        <v>924451</v>
      </c>
      <c r="AJ98" s="38">
        <v>1055976</v>
      </c>
      <c r="AK98" s="38">
        <v>1111870</v>
      </c>
      <c r="AL98" s="38">
        <v>1159630</v>
      </c>
      <c r="AM98" s="38">
        <v>1078105</v>
      </c>
      <c r="AN98" s="38">
        <v>1047001</v>
      </c>
      <c r="AO98" s="38">
        <v>1158909</v>
      </c>
      <c r="AP98" s="38">
        <v>1768879</v>
      </c>
      <c r="AQ98" s="38">
        <v>1795611</v>
      </c>
      <c r="AR98" s="38">
        <v>1994763</v>
      </c>
      <c r="AS98" s="38">
        <v>2059130</v>
      </c>
      <c r="AT98" s="38">
        <v>2074920</v>
      </c>
      <c r="AU98" s="38">
        <v>1869091</v>
      </c>
      <c r="AV98" s="38">
        <v>4383063</v>
      </c>
      <c r="AW98" s="38">
        <v>4014275</v>
      </c>
      <c r="AX98" s="38">
        <v>4325911</v>
      </c>
      <c r="AY98" s="38">
        <v>3800936</v>
      </c>
      <c r="AZ98" s="38">
        <v>4313970</v>
      </c>
      <c r="BA98" s="38">
        <v>5115869</v>
      </c>
      <c r="BB98" s="38">
        <v>4869784</v>
      </c>
    </row>
    <row r="99" spans="1:55" x14ac:dyDescent="0.2">
      <c r="A99" s="63" t="s">
        <v>114</v>
      </c>
      <c r="B99" s="37" t="s">
        <v>53</v>
      </c>
      <c r="C99" s="38">
        <v>0</v>
      </c>
      <c r="D99" s="38">
        <v>0</v>
      </c>
      <c r="E99" s="38">
        <v>0</v>
      </c>
      <c r="F99" s="38">
        <v>0</v>
      </c>
      <c r="G99" s="38">
        <v>0</v>
      </c>
      <c r="H99" s="38">
        <v>0</v>
      </c>
      <c r="I99" s="38">
        <v>0</v>
      </c>
      <c r="J99" s="38">
        <v>0</v>
      </c>
      <c r="K99" s="38">
        <v>0</v>
      </c>
      <c r="L99" s="38">
        <v>0</v>
      </c>
      <c r="M99" s="38">
        <v>0</v>
      </c>
      <c r="N99" s="38">
        <v>0</v>
      </c>
      <c r="O99" s="38">
        <v>0</v>
      </c>
      <c r="P99" s="38">
        <v>0</v>
      </c>
      <c r="Q99" s="38">
        <v>0</v>
      </c>
      <c r="R99" s="38">
        <v>0</v>
      </c>
      <c r="S99" s="38">
        <v>0</v>
      </c>
      <c r="T99" s="38">
        <v>0</v>
      </c>
      <c r="U99" s="38">
        <v>0</v>
      </c>
      <c r="V99" s="38">
        <v>0</v>
      </c>
      <c r="W99" s="38">
        <v>0</v>
      </c>
      <c r="X99" s="38">
        <v>0</v>
      </c>
      <c r="Y99" s="38">
        <v>0</v>
      </c>
      <c r="Z99" s="38">
        <v>0</v>
      </c>
      <c r="AA99" s="38">
        <v>0</v>
      </c>
      <c r="AB99" s="38">
        <v>0</v>
      </c>
      <c r="AC99" s="38">
        <v>0</v>
      </c>
      <c r="AD99" s="38">
        <v>0</v>
      </c>
      <c r="AE99" s="38">
        <v>0</v>
      </c>
      <c r="AF99" s="38">
        <v>0</v>
      </c>
      <c r="AG99" s="38">
        <v>0</v>
      </c>
      <c r="AH99" s="38">
        <v>0</v>
      </c>
      <c r="AI99" s="38">
        <v>0</v>
      </c>
      <c r="AJ99" s="38">
        <v>141642</v>
      </c>
      <c r="AK99" s="38">
        <v>136066</v>
      </c>
      <c r="AL99" s="38">
        <v>151916</v>
      </c>
      <c r="AM99" s="38">
        <v>166761</v>
      </c>
      <c r="AN99" s="38">
        <v>192953</v>
      </c>
      <c r="AO99" s="38">
        <v>202275</v>
      </c>
      <c r="AP99" s="38">
        <v>206750</v>
      </c>
      <c r="AQ99" s="38">
        <v>235898</v>
      </c>
      <c r="AR99" s="38">
        <v>210608</v>
      </c>
      <c r="AS99" s="38">
        <v>258108</v>
      </c>
      <c r="AT99" s="38">
        <v>271518</v>
      </c>
      <c r="AU99" s="38">
        <v>324929</v>
      </c>
      <c r="AV99" s="38">
        <v>314599</v>
      </c>
      <c r="AW99" s="38">
        <v>293567</v>
      </c>
      <c r="AX99" s="38">
        <v>249895</v>
      </c>
      <c r="AY99" s="38">
        <v>277240</v>
      </c>
      <c r="AZ99" s="38">
        <v>248894</v>
      </c>
      <c r="BA99" s="38">
        <v>353679</v>
      </c>
      <c r="BB99" s="38">
        <v>343330</v>
      </c>
    </row>
    <row r="100" spans="1:55" x14ac:dyDescent="0.2">
      <c r="A100" s="63" t="s">
        <v>115</v>
      </c>
      <c r="B100" s="37" t="s">
        <v>53</v>
      </c>
      <c r="C100" s="38">
        <v>0</v>
      </c>
      <c r="D100" s="38">
        <v>0</v>
      </c>
      <c r="E100" s="38">
        <v>0</v>
      </c>
      <c r="F100" s="38">
        <v>0</v>
      </c>
      <c r="G100" s="38">
        <v>0</v>
      </c>
      <c r="H100" s="38">
        <v>0</v>
      </c>
      <c r="I100" s="38">
        <v>0</v>
      </c>
      <c r="J100" s="38">
        <v>0</v>
      </c>
      <c r="K100" s="38">
        <v>0</v>
      </c>
      <c r="L100" s="38">
        <v>0</v>
      </c>
      <c r="M100" s="38">
        <v>0</v>
      </c>
      <c r="N100" s="38">
        <v>0</v>
      </c>
      <c r="O100" s="38">
        <v>0</v>
      </c>
      <c r="P100" s="38">
        <v>0</v>
      </c>
      <c r="Q100" s="38">
        <v>0</v>
      </c>
      <c r="R100" s="38">
        <v>0</v>
      </c>
      <c r="S100" s="38">
        <v>0</v>
      </c>
      <c r="T100" s="38">
        <v>0</v>
      </c>
      <c r="U100" s="38">
        <v>0</v>
      </c>
      <c r="V100" s="38">
        <v>0</v>
      </c>
      <c r="W100" s="38">
        <v>0</v>
      </c>
      <c r="X100" s="38">
        <v>0</v>
      </c>
      <c r="Y100" s="38">
        <v>0</v>
      </c>
      <c r="Z100" s="38">
        <v>0</v>
      </c>
      <c r="AA100" s="38">
        <v>0</v>
      </c>
      <c r="AB100" s="38">
        <v>0</v>
      </c>
      <c r="AC100" s="38">
        <v>0</v>
      </c>
      <c r="AD100" s="38">
        <v>0</v>
      </c>
      <c r="AE100" s="38">
        <v>3743846</v>
      </c>
      <c r="AF100" s="38">
        <v>3456255</v>
      </c>
      <c r="AG100" s="38">
        <v>3174942</v>
      </c>
      <c r="AH100" s="38">
        <v>2982760</v>
      </c>
      <c r="AI100" s="38">
        <v>2933204</v>
      </c>
      <c r="AJ100" s="38">
        <v>2640692</v>
      </c>
      <c r="AK100" s="38">
        <v>1825421</v>
      </c>
      <c r="AL100" s="38">
        <v>1313252</v>
      </c>
      <c r="AM100" s="38">
        <v>380989</v>
      </c>
      <c r="AN100" s="38">
        <v>0</v>
      </c>
      <c r="AO100" s="38">
        <v>0</v>
      </c>
      <c r="AP100" s="38">
        <v>0</v>
      </c>
      <c r="AQ100" s="38">
        <v>2422945</v>
      </c>
      <c r="AR100" s="38">
        <v>1571526</v>
      </c>
      <c r="AS100" s="38">
        <v>607109</v>
      </c>
      <c r="AT100" s="38">
        <v>161941</v>
      </c>
      <c r="AU100" s="38">
        <v>0</v>
      </c>
      <c r="AV100" s="38">
        <v>0</v>
      </c>
      <c r="AW100" s="38">
        <v>0</v>
      </c>
      <c r="AX100" s="38">
        <v>0</v>
      </c>
      <c r="AY100" s="38">
        <v>0</v>
      </c>
      <c r="AZ100" s="38">
        <v>0</v>
      </c>
      <c r="BA100" s="38">
        <v>0</v>
      </c>
      <c r="BB100" s="38">
        <v>0</v>
      </c>
    </row>
    <row r="101" spans="1:55" x14ac:dyDescent="0.2">
      <c r="A101" s="63" t="s">
        <v>116</v>
      </c>
      <c r="B101" s="37" t="s">
        <v>53</v>
      </c>
      <c r="C101" s="38">
        <v>0</v>
      </c>
      <c r="D101" s="38">
        <v>0</v>
      </c>
      <c r="E101" s="38">
        <v>0</v>
      </c>
      <c r="F101" s="38">
        <v>0</v>
      </c>
      <c r="G101" s="38">
        <v>0</v>
      </c>
      <c r="H101" s="38">
        <v>0</v>
      </c>
      <c r="I101" s="38">
        <v>0</v>
      </c>
      <c r="J101" s="38">
        <v>0</v>
      </c>
      <c r="K101" s="38">
        <v>0</v>
      </c>
      <c r="L101" s="38">
        <v>0</v>
      </c>
      <c r="M101" s="38">
        <v>0</v>
      </c>
      <c r="N101" s="38">
        <v>0</v>
      </c>
      <c r="O101" s="38">
        <v>0</v>
      </c>
      <c r="P101" s="38">
        <v>0</v>
      </c>
      <c r="Q101" s="38">
        <v>0</v>
      </c>
      <c r="R101" s="38">
        <v>0</v>
      </c>
      <c r="S101" s="38">
        <v>0</v>
      </c>
      <c r="T101" s="38">
        <v>0</v>
      </c>
      <c r="U101" s="38">
        <v>0</v>
      </c>
      <c r="V101" s="38">
        <v>0</v>
      </c>
      <c r="W101" s="38">
        <v>4684097</v>
      </c>
      <c r="X101" s="38">
        <v>4752638</v>
      </c>
      <c r="Y101" s="38">
        <v>4841054</v>
      </c>
      <c r="Z101" s="38">
        <v>5004280</v>
      </c>
      <c r="AA101" s="38">
        <v>4989228</v>
      </c>
      <c r="AB101" s="38">
        <v>5056098</v>
      </c>
      <c r="AC101" s="38">
        <v>5076687</v>
      </c>
      <c r="AD101" s="38">
        <v>5096041</v>
      </c>
      <c r="AE101" s="38">
        <v>5129549</v>
      </c>
      <c r="AF101" s="38">
        <v>5164110</v>
      </c>
      <c r="AG101" s="38">
        <v>5188442</v>
      </c>
      <c r="AH101" s="38">
        <v>5223272</v>
      </c>
      <c r="AI101" s="38">
        <v>5250727</v>
      </c>
      <c r="AJ101" s="38">
        <v>5277940</v>
      </c>
      <c r="AK101" s="38">
        <v>5291908</v>
      </c>
      <c r="AL101" s="38">
        <v>5282897</v>
      </c>
      <c r="AM101" s="38">
        <v>5316667</v>
      </c>
      <c r="AN101" s="38">
        <v>5602615</v>
      </c>
      <c r="AO101" s="38">
        <v>6660907</v>
      </c>
      <c r="AP101" s="38">
        <v>7146737</v>
      </c>
      <c r="AQ101" s="38">
        <v>10147094</v>
      </c>
      <c r="AR101" s="38">
        <v>10127077</v>
      </c>
      <c r="AS101" s="38">
        <v>10168994</v>
      </c>
      <c r="AT101" s="38">
        <v>10167338</v>
      </c>
      <c r="AU101" s="38">
        <v>10560373</v>
      </c>
      <c r="AV101" s="38">
        <v>11242201</v>
      </c>
      <c r="AW101" s="38">
        <v>11572049</v>
      </c>
      <c r="AX101" s="38">
        <v>12025518</v>
      </c>
      <c r="AY101" s="38">
        <v>12056582</v>
      </c>
      <c r="AZ101" s="38">
        <v>12390861</v>
      </c>
      <c r="BA101" s="38">
        <v>12642904</v>
      </c>
      <c r="BB101" s="38">
        <v>12857516</v>
      </c>
    </row>
    <row r="102" spans="1:55" x14ac:dyDescent="0.2">
      <c r="A102" s="63" t="s">
        <v>117</v>
      </c>
      <c r="B102" s="37" t="s">
        <v>53</v>
      </c>
      <c r="C102" s="38">
        <v>0</v>
      </c>
      <c r="D102" s="38">
        <v>0</v>
      </c>
      <c r="E102" s="38">
        <v>0</v>
      </c>
      <c r="F102" s="38">
        <v>0</v>
      </c>
      <c r="G102" s="38">
        <v>0</v>
      </c>
      <c r="H102" s="38">
        <v>0</v>
      </c>
      <c r="I102" s="38">
        <v>0</v>
      </c>
      <c r="J102" s="38">
        <v>0</v>
      </c>
      <c r="K102" s="38">
        <v>0</v>
      </c>
      <c r="L102" s="38">
        <v>0</v>
      </c>
      <c r="M102" s="38">
        <v>0</v>
      </c>
      <c r="N102" s="38">
        <v>0</v>
      </c>
      <c r="O102" s="38">
        <v>0</v>
      </c>
      <c r="P102" s="38">
        <v>0</v>
      </c>
      <c r="Q102" s="38">
        <v>0</v>
      </c>
      <c r="R102" s="38">
        <v>0</v>
      </c>
      <c r="S102" s="38">
        <v>0</v>
      </c>
      <c r="T102" s="38">
        <v>0</v>
      </c>
      <c r="U102" s="38">
        <v>0</v>
      </c>
      <c r="V102" s="38">
        <v>0</v>
      </c>
      <c r="W102" s="38">
        <v>0</v>
      </c>
      <c r="X102" s="38">
        <v>0</v>
      </c>
      <c r="Y102" s="38">
        <v>0</v>
      </c>
      <c r="Z102" s="38">
        <v>0</v>
      </c>
      <c r="AA102" s="38">
        <v>0</v>
      </c>
      <c r="AB102" s="38">
        <v>0</v>
      </c>
      <c r="AC102" s="38">
        <v>0</v>
      </c>
      <c r="AD102" s="38">
        <v>0</v>
      </c>
      <c r="AE102" s="38">
        <v>0</v>
      </c>
      <c r="AF102" s="38">
        <v>0</v>
      </c>
      <c r="AG102" s="38">
        <v>0</v>
      </c>
      <c r="AH102" s="38">
        <v>0</v>
      </c>
      <c r="AI102" s="38">
        <v>0</v>
      </c>
      <c r="AJ102" s="38">
        <v>0</v>
      </c>
      <c r="AK102" s="38">
        <v>124937</v>
      </c>
      <c r="AL102" s="38">
        <v>98771</v>
      </c>
      <c r="AM102" s="38">
        <v>124010</v>
      </c>
      <c r="AN102" s="38">
        <v>143373</v>
      </c>
      <c r="AO102" s="38">
        <v>148388</v>
      </c>
      <c r="AP102" s="38">
        <v>136674</v>
      </c>
      <c r="AQ102" s="38">
        <v>180187</v>
      </c>
      <c r="AR102" s="38">
        <v>198924</v>
      </c>
      <c r="AS102" s="38">
        <v>212562</v>
      </c>
      <c r="AT102" s="38">
        <v>189810</v>
      </c>
      <c r="AU102" s="38">
        <v>196027</v>
      </c>
      <c r="AV102" s="38">
        <v>252941</v>
      </c>
      <c r="AW102" s="38">
        <v>297757</v>
      </c>
      <c r="AX102" s="38">
        <v>271702</v>
      </c>
      <c r="AY102" s="38">
        <v>240402</v>
      </c>
      <c r="AZ102" s="38">
        <v>319074</v>
      </c>
      <c r="BA102" s="38">
        <v>304873</v>
      </c>
      <c r="BB102" s="38">
        <v>244451</v>
      </c>
    </row>
    <row r="103" spans="1:55" ht="19" x14ac:dyDescent="0.2">
      <c r="A103" s="30" t="s">
        <v>133</v>
      </c>
      <c r="B103" s="37" t="s">
        <v>53</v>
      </c>
      <c r="C103" s="47">
        <f>SUM(C90:C102)</f>
        <v>21816</v>
      </c>
      <c r="D103" s="47">
        <f t="shared" ref="D103:AX103" si="7">SUM(D90:D102)</f>
        <v>62215</v>
      </c>
      <c r="E103" s="47">
        <f t="shared" si="7"/>
        <v>119059</v>
      </c>
      <c r="F103" s="47">
        <f t="shared" si="7"/>
        <v>171607</v>
      </c>
      <c r="G103" s="47">
        <f t="shared" si="7"/>
        <v>220891</v>
      </c>
      <c r="H103" s="47">
        <f t="shared" si="7"/>
        <v>271183</v>
      </c>
      <c r="I103" s="47">
        <f t="shared" si="7"/>
        <v>355146</v>
      </c>
      <c r="J103" s="47">
        <f t="shared" si="7"/>
        <v>468250</v>
      </c>
      <c r="K103" s="47">
        <f t="shared" si="7"/>
        <v>575617</v>
      </c>
      <c r="L103" s="47">
        <f t="shared" si="7"/>
        <v>746463</v>
      </c>
      <c r="M103" s="47">
        <f t="shared" si="7"/>
        <v>957652</v>
      </c>
      <c r="N103" s="47">
        <f t="shared" si="7"/>
        <v>1320154</v>
      </c>
      <c r="O103" s="47">
        <f t="shared" si="7"/>
        <v>1595430</v>
      </c>
      <c r="P103" s="47">
        <f t="shared" si="7"/>
        <v>1950333</v>
      </c>
      <c r="Q103" s="47">
        <f t="shared" si="7"/>
        <v>2266455</v>
      </c>
      <c r="R103" s="47">
        <f t="shared" si="7"/>
        <v>2640450</v>
      </c>
      <c r="S103" s="47">
        <f t="shared" si="7"/>
        <v>2820481</v>
      </c>
      <c r="T103" s="47">
        <f t="shared" si="7"/>
        <v>2990668</v>
      </c>
      <c r="U103" s="47">
        <f t="shared" si="7"/>
        <v>3505519</v>
      </c>
      <c r="V103" s="47">
        <f t="shared" si="7"/>
        <v>3659158</v>
      </c>
      <c r="W103" s="47">
        <f t="shared" si="7"/>
        <v>13685872</v>
      </c>
      <c r="X103" s="47">
        <f t="shared" si="7"/>
        <v>14698286</v>
      </c>
      <c r="Y103" s="47">
        <f t="shared" si="7"/>
        <v>15068483</v>
      </c>
      <c r="Z103" s="47">
        <f t="shared" si="7"/>
        <v>16761249</v>
      </c>
      <c r="AA103" s="47">
        <f t="shared" si="7"/>
        <v>17504638</v>
      </c>
      <c r="AB103" s="47">
        <f t="shared" si="7"/>
        <v>18632213</v>
      </c>
      <c r="AC103" s="47">
        <f t="shared" si="7"/>
        <v>19000094</v>
      </c>
      <c r="AD103" s="47">
        <f t="shared" si="7"/>
        <v>20044259</v>
      </c>
      <c r="AE103" s="47">
        <f t="shared" si="7"/>
        <v>25242822</v>
      </c>
      <c r="AF103" s="47">
        <f t="shared" si="7"/>
        <v>26250263</v>
      </c>
      <c r="AG103" s="47">
        <f t="shared" si="7"/>
        <v>28140313</v>
      </c>
      <c r="AH103" s="47">
        <f t="shared" si="7"/>
        <v>29371459</v>
      </c>
      <c r="AI103" s="47">
        <f t="shared" si="7"/>
        <v>30701372</v>
      </c>
      <c r="AJ103" s="47">
        <f t="shared" si="7"/>
        <v>29567822</v>
      </c>
      <c r="AK103" s="47">
        <f t="shared" si="7"/>
        <v>30570368</v>
      </c>
      <c r="AL103" s="47">
        <f t="shared" si="7"/>
        <v>31993145</v>
      </c>
      <c r="AM103" s="47">
        <f t="shared" si="7"/>
        <v>30306144</v>
      </c>
      <c r="AN103" s="47">
        <f t="shared" si="7"/>
        <v>21464859</v>
      </c>
      <c r="AO103" s="47">
        <f t="shared" si="7"/>
        <v>25808227</v>
      </c>
      <c r="AP103" s="47">
        <f t="shared" si="7"/>
        <v>27773597</v>
      </c>
      <c r="AQ103" s="47">
        <f t="shared" si="7"/>
        <v>33907299</v>
      </c>
      <c r="AR103" s="47">
        <f t="shared" si="7"/>
        <v>37613746</v>
      </c>
      <c r="AS103" s="47">
        <f t="shared" si="7"/>
        <v>40085882</v>
      </c>
      <c r="AT103" s="47">
        <f t="shared" si="7"/>
        <v>41835967</v>
      </c>
      <c r="AU103" s="47">
        <f t="shared" si="7"/>
        <v>46461507</v>
      </c>
      <c r="AV103" s="47">
        <f t="shared" si="7"/>
        <v>53531851</v>
      </c>
      <c r="AW103" s="47">
        <f t="shared" si="7"/>
        <v>56386717</v>
      </c>
      <c r="AX103" s="47">
        <f t="shared" si="7"/>
        <v>62101411</v>
      </c>
      <c r="AY103" s="47">
        <f>SUM(AY90:AY102)</f>
        <v>58925997</v>
      </c>
      <c r="AZ103" s="47">
        <f>SUM(AZ90:AZ102)</f>
        <v>64368865</v>
      </c>
      <c r="BA103" s="47">
        <f>SUM(BA90:BA102)</f>
        <v>70631807</v>
      </c>
      <c r="BB103" s="47">
        <f>SUM(BB90:BB102)</f>
        <v>71798523</v>
      </c>
    </row>
    <row r="104" spans="1:55" x14ac:dyDescent="0.2">
      <c r="A104" s="37"/>
      <c r="B104" s="3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55"/>
      <c r="AF104" s="55"/>
      <c r="AG104" s="55"/>
      <c r="AH104" s="64"/>
      <c r="AI104" s="64"/>
      <c r="AJ104" s="64"/>
      <c r="AK104" s="64"/>
      <c r="AL104" s="64"/>
      <c r="AM104" s="64"/>
      <c r="AN104" s="64"/>
      <c r="AO104" s="55"/>
      <c r="AP104" s="55"/>
      <c r="AQ104" s="55"/>
      <c r="AR104" s="55"/>
      <c r="AS104" s="55"/>
    </row>
    <row r="105" spans="1:55" ht="19" x14ac:dyDescent="0.2">
      <c r="A105" s="30" t="s">
        <v>134</v>
      </c>
      <c r="B105" s="31" t="s">
        <v>51</v>
      </c>
      <c r="C105" s="32"/>
      <c r="D105" s="32"/>
      <c r="E105" s="32"/>
      <c r="F105" s="32">
        <v>2011</v>
      </c>
      <c r="G105" s="32"/>
      <c r="H105" s="32"/>
      <c r="I105" s="32"/>
      <c r="J105" s="32">
        <v>2012</v>
      </c>
      <c r="K105" s="32"/>
      <c r="L105" s="32"/>
      <c r="M105" s="32"/>
      <c r="N105" s="32">
        <v>2013</v>
      </c>
      <c r="O105" s="32"/>
      <c r="P105" s="32"/>
      <c r="Q105" s="32"/>
      <c r="R105" s="32">
        <v>2014</v>
      </c>
      <c r="S105" s="32"/>
      <c r="T105" s="32"/>
      <c r="U105" s="32"/>
      <c r="V105" s="32">
        <v>2015</v>
      </c>
      <c r="W105" s="32"/>
      <c r="X105" s="32"/>
      <c r="Y105" s="32"/>
      <c r="Z105" s="32">
        <v>2016</v>
      </c>
      <c r="AA105" s="32"/>
      <c r="AB105" s="32"/>
      <c r="AC105" s="32"/>
      <c r="AD105" s="32">
        <v>2017</v>
      </c>
      <c r="AE105" s="33"/>
      <c r="AF105" s="33"/>
      <c r="AG105" s="33"/>
      <c r="AH105" s="34">
        <v>2018</v>
      </c>
      <c r="AI105" s="34"/>
      <c r="AJ105" s="34"/>
      <c r="AK105" s="34"/>
      <c r="AL105" s="34">
        <v>2019</v>
      </c>
      <c r="AM105" s="34"/>
      <c r="AN105" s="34"/>
      <c r="AO105" s="33"/>
      <c r="AP105" s="33">
        <v>2020</v>
      </c>
      <c r="AQ105" s="33"/>
      <c r="AR105" s="33"/>
      <c r="AS105" s="33"/>
      <c r="AT105" s="33">
        <v>2021</v>
      </c>
      <c r="AU105" s="33"/>
      <c r="AV105" s="33"/>
      <c r="AW105" s="33"/>
      <c r="AX105" s="33">
        <v>2022</v>
      </c>
      <c r="AY105" s="33"/>
      <c r="AZ105" s="33"/>
      <c r="BA105" s="33"/>
      <c r="BB105" s="33">
        <v>2023</v>
      </c>
    </row>
    <row r="106" spans="1:55" x14ac:dyDescent="0.2">
      <c r="A106" s="37" t="s">
        <v>51</v>
      </c>
      <c r="B106" s="65" t="s">
        <v>81</v>
      </c>
      <c r="C106" s="37" t="s">
        <v>82</v>
      </c>
      <c r="D106" s="37" t="s">
        <v>37</v>
      </c>
      <c r="E106" s="37" t="s">
        <v>36</v>
      </c>
      <c r="F106" s="37" t="s">
        <v>35</v>
      </c>
      <c r="G106" s="37" t="s">
        <v>83</v>
      </c>
      <c r="H106" s="37" t="s">
        <v>37</v>
      </c>
      <c r="I106" s="37" t="s">
        <v>36</v>
      </c>
      <c r="J106" s="37" t="s">
        <v>35</v>
      </c>
      <c r="K106" s="37" t="s">
        <v>84</v>
      </c>
      <c r="L106" s="37" t="s">
        <v>37</v>
      </c>
      <c r="M106" s="37" t="s">
        <v>36</v>
      </c>
      <c r="N106" s="37" t="s">
        <v>35</v>
      </c>
      <c r="O106" s="37" t="s">
        <v>85</v>
      </c>
      <c r="P106" s="37" t="s">
        <v>37</v>
      </c>
      <c r="Q106" s="37" t="s">
        <v>36</v>
      </c>
      <c r="R106" s="37" t="s">
        <v>35</v>
      </c>
      <c r="S106" s="37" t="s">
        <v>86</v>
      </c>
      <c r="T106" s="37" t="s">
        <v>37</v>
      </c>
      <c r="U106" s="37" t="s">
        <v>36</v>
      </c>
      <c r="V106" s="37" t="s">
        <v>35</v>
      </c>
      <c r="W106" s="37" t="s">
        <v>87</v>
      </c>
      <c r="X106" s="37" t="s">
        <v>37</v>
      </c>
      <c r="Y106" s="37" t="s">
        <v>36</v>
      </c>
      <c r="Z106" s="37" t="s">
        <v>35</v>
      </c>
      <c r="AA106" s="37" t="s">
        <v>88</v>
      </c>
      <c r="AB106" s="37" t="s">
        <v>37</v>
      </c>
      <c r="AC106" s="37" t="s">
        <v>36</v>
      </c>
      <c r="AD106" s="37" t="s">
        <v>35</v>
      </c>
      <c r="AE106" s="37" t="s">
        <v>89</v>
      </c>
      <c r="AF106" s="37" t="s">
        <v>37</v>
      </c>
      <c r="AG106" s="37" t="s">
        <v>36</v>
      </c>
      <c r="AH106" s="37" t="s">
        <v>35</v>
      </c>
      <c r="AI106" s="37" t="s">
        <v>90</v>
      </c>
      <c r="AJ106" s="38" t="s">
        <v>37</v>
      </c>
      <c r="AK106" s="38" t="s">
        <v>36</v>
      </c>
      <c r="AL106" s="38" t="s">
        <v>35</v>
      </c>
      <c r="AM106" s="37" t="s">
        <v>91</v>
      </c>
      <c r="AN106" s="37" t="s">
        <v>37</v>
      </c>
      <c r="AO106" s="37" t="s">
        <v>36</v>
      </c>
      <c r="AP106" s="37" t="s">
        <v>35</v>
      </c>
      <c r="AQ106" s="37" t="s">
        <v>92</v>
      </c>
      <c r="AR106" s="37" t="s">
        <v>37</v>
      </c>
      <c r="AS106" s="37" t="s">
        <v>36</v>
      </c>
      <c r="AT106" s="37" t="s">
        <v>35</v>
      </c>
      <c r="AU106" s="37" t="s">
        <v>93</v>
      </c>
      <c r="AV106" s="37" t="s">
        <v>37</v>
      </c>
      <c r="AW106" s="37" t="s">
        <v>36</v>
      </c>
      <c r="AX106" s="37" t="s">
        <v>35</v>
      </c>
      <c r="AY106" s="37" t="s">
        <v>94</v>
      </c>
      <c r="AZ106" s="37" t="s">
        <v>37</v>
      </c>
      <c r="BA106" s="37" t="s">
        <v>36</v>
      </c>
      <c r="BB106" s="37" t="s">
        <v>35</v>
      </c>
    </row>
    <row r="107" spans="1:55" x14ac:dyDescent="0.2">
      <c r="A107" s="37" t="s">
        <v>4</v>
      </c>
      <c r="B107" s="65" t="s">
        <v>135</v>
      </c>
      <c r="C107" s="37">
        <v>88.48</v>
      </c>
      <c r="D107" s="37">
        <v>87.8</v>
      </c>
      <c r="E107" s="37">
        <v>87</v>
      </c>
      <c r="F107" s="37">
        <v>86.6</v>
      </c>
      <c r="G107" s="37">
        <v>86.8</v>
      </c>
      <c r="H107" s="37">
        <v>86.78</v>
      </c>
      <c r="I107" s="37">
        <v>83.48</v>
      </c>
      <c r="J107" s="37">
        <v>84.27</v>
      </c>
      <c r="K107" s="37">
        <v>83.6</v>
      </c>
      <c r="L107" s="37">
        <v>83.81</v>
      </c>
      <c r="M107" s="37">
        <v>80.239999999999995</v>
      </c>
      <c r="N107" s="37">
        <v>81.84</v>
      </c>
      <c r="O107" s="37">
        <v>82.83</v>
      </c>
      <c r="P107" s="37">
        <v>80.400000000000006</v>
      </c>
      <c r="Q107" s="37">
        <v>82.03</v>
      </c>
      <c r="R107" s="37">
        <v>82.38</v>
      </c>
      <c r="S107" s="37">
        <v>82.86</v>
      </c>
      <c r="T107" s="37">
        <v>82.75</v>
      </c>
      <c r="U107" s="37">
        <v>81.8</v>
      </c>
      <c r="V107" s="37">
        <v>78.87</v>
      </c>
      <c r="W107" s="37">
        <v>72.87</v>
      </c>
      <c r="X107" s="37">
        <v>70.83</v>
      </c>
      <c r="Y107" s="37">
        <v>69.98</v>
      </c>
      <c r="Z107" s="37">
        <v>70.34</v>
      </c>
      <c r="AA107" s="37">
        <v>71.489999999999995</v>
      </c>
      <c r="AB107" s="37">
        <v>70.290000000000006</v>
      </c>
      <c r="AC107" s="37">
        <v>69.510000000000005</v>
      </c>
      <c r="AD107" s="37">
        <v>68.98</v>
      </c>
      <c r="AE107" s="37">
        <v>70.099999999999994</v>
      </c>
      <c r="AF107" s="37">
        <v>70.02</v>
      </c>
      <c r="AG107" s="37">
        <v>68.41</v>
      </c>
      <c r="AH107" s="37">
        <v>65.89</v>
      </c>
      <c r="AI107" s="37">
        <v>66</v>
      </c>
      <c r="AJ107" s="37">
        <v>63.69</v>
      </c>
      <c r="AK107" s="37">
        <v>59.33</v>
      </c>
      <c r="AL107" s="37">
        <v>59.46</v>
      </c>
      <c r="AM107" s="37">
        <v>60.34</v>
      </c>
      <c r="AN107" s="37">
        <v>62.13</v>
      </c>
      <c r="AO107" s="37">
        <v>57.77</v>
      </c>
      <c r="AP107" s="37">
        <v>57.69</v>
      </c>
      <c r="AQ107" s="37">
        <v>60.66</v>
      </c>
      <c r="AR107" s="37">
        <v>60.87</v>
      </c>
      <c r="AS107" s="37">
        <v>59.45</v>
      </c>
      <c r="AT107" s="37">
        <v>58.8</v>
      </c>
      <c r="AU107" s="37">
        <v>58.47</v>
      </c>
      <c r="AV107" s="37">
        <v>59.71</v>
      </c>
      <c r="AW107" s="37">
        <v>59.39</v>
      </c>
      <c r="AX107" s="37">
        <v>59.21</v>
      </c>
      <c r="AY107" s="37">
        <v>60.09</v>
      </c>
      <c r="AZ107" s="37">
        <v>60.47</v>
      </c>
      <c r="BA107" s="37">
        <v>61.32</v>
      </c>
      <c r="BB107" s="37">
        <v>58.3</v>
      </c>
      <c r="BC107" s="66"/>
    </row>
    <row r="108" spans="1:55" x14ac:dyDescent="0.2">
      <c r="A108" s="37" t="s">
        <v>0</v>
      </c>
      <c r="B108" s="65" t="s">
        <v>135</v>
      </c>
      <c r="C108" s="37">
        <v>44.57</v>
      </c>
      <c r="D108" s="37">
        <v>30.14</v>
      </c>
      <c r="E108" s="37">
        <v>44.16</v>
      </c>
      <c r="F108" s="37">
        <v>45.45</v>
      </c>
      <c r="G108" s="37">
        <v>39.68</v>
      </c>
      <c r="H108" s="37">
        <v>43.15</v>
      </c>
      <c r="I108" s="37">
        <v>30.58</v>
      </c>
      <c r="J108" s="37">
        <v>23.16</v>
      </c>
      <c r="K108" s="37">
        <v>29.14</v>
      </c>
      <c r="L108" s="37">
        <v>27.78</v>
      </c>
      <c r="M108" s="37">
        <v>26.97</v>
      </c>
      <c r="N108" s="37">
        <v>21.59</v>
      </c>
      <c r="O108" s="37">
        <v>18.52</v>
      </c>
      <c r="P108" s="37">
        <v>19.91</v>
      </c>
      <c r="Q108" s="37">
        <v>15.16</v>
      </c>
      <c r="R108" s="37">
        <v>19.04</v>
      </c>
      <c r="S108" s="37">
        <v>24.88</v>
      </c>
      <c r="T108" s="37">
        <v>21.9</v>
      </c>
      <c r="U108" s="37">
        <v>33.51</v>
      </c>
      <c r="V108" s="37">
        <v>20.7</v>
      </c>
      <c r="W108" s="37">
        <v>17.25</v>
      </c>
      <c r="X108" s="37">
        <v>13.83</v>
      </c>
      <c r="Y108" s="37">
        <v>17.53</v>
      </c>
      <c r="Z108" s="37">
        <v>18.309999999999999</v>
      </c>
      <c r="AA108" s="37">
        <v>34.76</v>
      </c>
      <c r="AB108" s="37">
        <v>30.84</v>
      </c>
      <c r="AC108" s="37">
        <v>36.82</v>
      </c>
      <c r="AD108" s="37">
        <v>34.22</v>
      </c>
      <c r="AE108" s="37">
        <v>33.97</v>
      </c>
      <c r="AF108" s="37">
        <v>29.93</v>
      </c>
      <c r="AG108" s="37">
        <v>29.61</v>
      </c>
      <c r="AH108" s="37">
        <v>30.69</v>
      </c>
      <c r="AI108" s="37">
        <v>28.46</v>
      </c>
      <c r="AJ108" s="37">
        <v>26.98</v>
      </c>
      <c r="AK108" s="37">
        <v>26.15</v>
      </c>
      <c r="AL108" s="37">
        <v>26.35</v>
      </c>
      <c r="AM108" s="37">
        <v>25.93</v>
      </c>
      <c r="AN108" s="37">
        <v>27.25</v>
      </c>
      <c r="AO108" s="37">
        <v>27.08</v>
      </c>
      <c r="AP108" s="37">
        <v>29.92</v>
      </c>
      <c r="AQ108" s="37">
        <v>29.77</v>
      </c>
      <c r="AR108" s="37">
        <v>28.51</v>
      </c>
      <c r="AS108" s="37">
        <v>28.07</v>
      </c>
      <c r="AT108" s="37">
        <v>28.01</v>
      </c>
      <c r="AU108" s="37">
        <v>27.32</v>
      </c>
      <c r="AV108" s="37">
        <v>27.62</v>
      </c>
      <c r="AW108" s="37">
        <v>29.05</v>
      </c>
      <c r="AX108" s="37">
        <v>29.99</v>
      </c>
      <c r="AY108" s="37">
        <v>32.409999999999997</v>
      </c>
      <c r="AZ108" s="37">
        <v>28.42</v>
      </c>
      <c r="BA108" s="37">
        <v>30.5</v>
      </c>
      <c r="BB108" s="37">
        <v>33.78</v>
      </c>
    </row>
    <row r="109" spans="1:55" x14ac:dyDescent="0.2">
      <c r="A109" s="37" t="s">
        <v>5</v>
      </c>
      <c r="B109" s="65" t="s">
        <v>135</v>
      </c>
      <c r="C109" s="37">
        <v>19.649999999999999</v>
      </c>
      <c r="D109" s="37">
        <v>19.649999999999999</v>
      </c>
      <c r="E109" s="37">
        <v>19.649999999999999</v>
      </c>
      <c r="F109" s="37">
        <v>19.649999999999999</v>
      </c>
      <c r="G109" s="37">
        <v>19.649999999999999</v>
      </c>
      <c r="H109" s="37">
        <v>19.649999999999999</v>
      </c>
      <c r="I109" s="37">
        <v>19.649999999999999</v>
      </c>
      <c r="J109" s="37">
        <v>32.11</v>
      </c>
      <c r="K109" s="37">
        <v>34.65</v>
      </c>
      <c r="L109" s="37">
        <v>37.1</v>
      </c>
      <c r="M109" s="37">
        <v>41.86</v>
      </c>
      <c r="N109" s="37">
        <v>52.18</v>
      </c>
      <c r="O109" s="37">
        <v>38.159999999999997</v>
      </c>
      <c r="P109" s="37">
        <v>34.32</v>
      </c>
      <c r="Q109" s="37">
        <v>40.53</v>
      </c>
      <c r="R109" s="37">
        <v>36.840000000000003</v>
      </c>
      <c r="S109" s="37">
        <v>37.26</v>
      </c>
      <c r="T109" s="37">
        <v>50.63</v>
      </c>
      <c r="U109" s="37">
        <v>51.06</v>
      </c>
      <c r="V109" s="37">
        <v>46.56</v>
      </c>
      <c r="W109" s="37">
        <v>52.89</v>
      </c>
      <c r="X109" s="37">
        <v>31.78</v>
      </c>
      <c r="Y109" s="37">
        <v>30.2</v>
      </c>
      <c r="Z109" s="37">
        <v>30.71</v>
      </c>
      <c r="AA109" s="37">
        <v>30.11</v>
      </c>
      <c r="AB109" s="37">
        <v>30.23</v>
      </c>
      <c r="AC109" s="37">
        <v>30.39</v>
      </c>
      <c r="AD109" s="37">
        <v>30.9</v>
      </c>
      <c r="AE109" s="37">
        <v>30.9</v>
      </c>
      <c r="AF109" s="37">
        <v>31.53</v>
      </c>
      <c r="AG109" s="37">
        <v>32.200000000000003</v>
      </c>
      <c r="AH109" s="37">
        <v>34.049999999999997</v>
      </c>
      <c r="AI109" s="37">
        <v>36.39</v>
      </c>
      <c r="AJ109" s="37">
        <v>34.25</v>
      </c>
      <c r="AK109" s="37">
        <v>33.58</v>
      </c>
      <c r="AL109" s="37">
        <v>34.119999999999997</v>
      </c>
      <c r="AM109" s="37">
        <v>32.11</v>
      </c>
      <c r="AN109" s="37">
        <v>35.049999999999997</v>
      </c>
      <c r="AO109" s="37">
        <v>32.1</v>
      </c>
      <c r="AP109" s="37">
        <v>32.880000000000003</v>
      </c>
      <c r="AQ109" s="37">
        <v>36.159999999999997</v>
      </c>
      <c r="AR109" s="37">
        <v>38.659999999999997</v>
      </c>
      <c r="AS109" s="37">
        <v>38.520000000000003</v>
      </c>
      <c r="AT109" s="37">
        <v>38.08</v>
      </c>
      <c r="AU109" s="37">
        <v>35.78</v>
      </c>
      <c r="AV109" s="37">
        <v>35.950000000000003</v>
      </c>
      <c r="AW109" s="37">
        <v>38</v>
      </c>
      <c r="AX109" s="37">
        <v>38.1</v>
      </c>
      <c r="AY109" s="37">
        <v>41.51</v>
      </c>
      <c r="AZ109" s="37">
        <v>43.74</v>
      </c>
      <c r="BA109" s="37">
        <v>43.01</v>
      </c>
      <c r="BB109" s="37">
        <v>41.62</v>
      </c>
    </row>
    <row r="110" spans="1:55" x14ac:dyDescent="0.2">
      <c r="A110" s="37" t="s">
        <v>34</v>
      </c>
      <c r="B110" s="65" t="s">
        <v>135</v>
      </c>
      <c r="C110" s="37" t="s">
        <v>51</v>
      </c>
      <c r="D110" s="37" t="s">
        <v>51</v>
      </c>
      <c r="E110" s="37" t="s">
        <v>51</v>
      </c>
      <c r="F110" s="37" t="s">
        <v>51</v>
      </c>
      <c r="G110" s="37" t="s">
        <v>51</v>
      </c>
      <c r="H110" s="37" t="s">
        <v>51</v>
      </c>
      <c r="I110" s="37" t="s">
        <v>51</v>
      </c>
      <c r="J110" s="37" t="s">
        <v>51</v>
      </c>
      <c r="K110" s="37" t="s">
        <v>51</v>
      </c>
      <c r="L110" s="37">
        <v>32.21</v>
      </c>
      <c r="M110" s="37">
        <v>14.83</v>
      </c>
      <c r="N110" s="37">
        <v>15.88</v>
      </c>
      <c r="O110" s="37">
        <v>16.02</v>
      </c>
      <c r="P110" s="37">
        <v>16.62</v>
      </c>
      <c r="Q110" s="37">
        <v>22.11</v>
      </c>
      <c r="R110" s="37">
        <v>24.76</v>
      </c>
      <c r="S110" s="37">
        <v>25.92</v>
      </c>
      <c r="T110" s="37">
        <v>21.27</v>
      </c>
      <c r="U110" s="37">
        <v>19.3</v>
      </c>
      <c r="V110" s="37">
        <v>22.06</v>
      </c>
      <c r="W110" s="37">
        <v>23.84</v>
      </c>
      <c r="X110" s="37">
        <v>26.3</v>
      </c>
      <c r="Y110" s="37">
        <v>39.659999999999997</v>
      </c>
      <c r="Z110" s="37">
        <v>41.26</v>
      </c>
      <c r="AA110" s="37">
        <v>44.65</v>
      </c>
      <c r="AB110" s="37">
        <v>40.270000000000003</v>
      </c>
      <c r="AC110" s="37">
        <v>38.22</v>
      </c>
      <c r="AD110" s="37">
        <v>37.549999999999997</v>
      </c>
      <c r="AE110" s="37">
        <v>38.880000000000003</v>
      </c>
      <c r="AF110" s="37">
        <v>43.04</v>
      </c>
      <c r="AG110" s="37">
        <v>40.39</v>
      </c>
      <c r="AH110" s="37">
        <v>41.44</v>
      </c>
      <c r="AI110" s="37">
        <v>41.33</v>
      </c>
      <c r="AJ110" s="37">
        <v>41.77</v>
      </c>
      <c r="AK110" s="37">
        <v>30.99</v>
      </c>
      <c r="AL110" s="37">
        <v>16.84</v>
      </c>
      <c r="AM110" s="37">
        <v>20.73</v>
      </c>
      <c r="AN110" s="37">
        <v>5.42</v>
      </c>
      <c r="AO110" s="37">
        <v>-14.28</v>
      </c>
      <c r="AP110" s="37">
        <v>-25.92</v>
      </c>
      <c r="AQ110" s="37">
        <v>-16.399999999999999</v>
      </c>
      <c r="AR110" s="37">
        <v>-35.950000000000003</v>
      </c>
      <c r="AS110" s="37">
        <v>-61.46</v>
      </c>
      <c r="AT110" s="37">
        <v>-63.34</v>
      </c>
      <c r="AU110" s="37">
        <v>-61.4</v>
      </c>
      <c r="AV110" s="37">
        <v>-103.67</v>
      </c>
      <c r="AW110" s="37">
        <v>-111.5</v>
      </c>
      <c r="AX110" s="37">
        <v>-119.2</v>
      </c>
      <c r="AY110" s="37">
        <v>-93.03</v>
      </c>
      <c r="AZ110" s="37">
        <v>-131.36000000000001</v>
      </c>
      <c r="BA110" s="37">
        <v>-132.15</v>
      </c>
      <c r="BB110" s="37">
        <v>-147.59</v>
      </c>
    </row>
    <row r="111" spans="1:55" x14ac:dyDescent="0.2">
      <c r="A111" s="37" t="s">
        <v>33</v>
      </c>
      <c r="B111" s="65" t="s">
        <v>135</v>
      </c>
      <c r="C111" s="37">
        <v>15.56</v>
      </c>
      <c r="D111" s="37">
        <v>15.56</v>
      </c>
      <c r="E111" s="37">
        <v>15.56</v>
      </c>
      <c r="F111" s="37">
        <v>15.56</v>
      </c>
      <c r="G111" s="37">
        <v>15.56</v>
      </c>
      <c r="H111" s="37">
        <v>15.56</v>
      </c>
      <c r="I111" s="37">
        <v>15.56</v>
      </c>
      <c r="J111" s="37">
        <v>15.56</v>
      </c>
      <c r="K111" s="37">
        <v>15.56</v>
      </c>
      <c r="L111" s="37">
        <v>25.06</v>
      </c>
      <c r="M111" s="37">
        <v>20.32</v>
      </c>
      <c r="N111" s="37">
        <v>23.42</v>
      </c>
      <c r="O111" s="37">
        <v>24.31</v>
      </c>
      <c r="P111" s="37">
        <v>26</v>
      </c>
      <c r="Q111" s="37">
        <v>39.65</v>
      </c>
      <c r="R111" s="37">
        <v>34.76</v>
      </c>
      <c r="S111" s="37">
        <v>33.17</v>
      </c>
      <c r="T111" s="37">
        <v>25.96</v>
      </c>
      <c r="U111" s="37">
        <v>24.2</v>
      </c>
      <c r="V111" s="37">
        <v>26.86</v>
      </c>
      <c r="W111" s="37">
        <v>26.17</v>
      </c>
      <c r="X111" s="37">
        <v>26.78</v>
      </c>
      <c r="Y111" s="37">
        <v>42.66</v>
      </c>
      <c r="Z111" s="37">
        <v>43.55</v>
      </c>
      <c r="AA111" s="37">
        <v>49.59</v>
      </c>
      <c r="AB111" s="37">
        <v>47.97</v>
      </c>
      <c r="AC111" s="37">
        <v>51.38</v>
      </c>
      <c r="AD111" s="37">
        <v>49.57</v>
      </c>
      <c r="AE111" s="37">
        <v>52.59</v>
      </c>
      <c r="AF111" s="37">
        <v>51.78</v>
      </c>
      <c r="AG111" s="37">
        <v>52.1</v>
      </c>
      <c r="AH111" s="37">
        <v>52.25</v>
      </c>
      <c r="AI111" s="37">
        <v>58.14</v>
      </c>
      <c r="AJ111" s="37">
        <v>52.69</v>
      </c>
      <c r="AK111" s="37">
        <v>57.83</v>
      </c>
      <c r="AL111" s="37">
        <v>55.92</v>
      </c>
      <c r="AM111" s="37">
        <v>52.31</v>
      </c>
      <c r="AN111" s="37">
        <v>54.07</v>
      </c>
      <c r="AO111" s="37">
        <v>57.42</v>
      </c>
      <c r="AP111" s="37">
        <v>55.96</v>
      </c>
      <c r="AQ111" s="37">
        <v>61.71</v>
      </c>
      <c r="AR111" s="37">
        <v>60.84</v>
      </c>
      <c r="AS111" s="37">
        <v>61.28</v>
      </c>
      <c r="AT111" s="37">
        <v>57.21</v>
      </c>
      <c r="AU111" s="37">
        <v>53.96</v>
      </c>
      <c r="AV111" s="37">
        <v>54.4</v>
      </c>
      <c r="AW111" s="37">
        <v>55.04</v>
      </c>
      <c r="AX111" s="37">
        <v>54.35</v>
      </c>
      <c r="AY111" s="37">
        <v>49.82</v>
      </c>
      <c r="AZ111" s="37">
        <v>49.5</v>
      </c>
      <c r="BA111" s="37">
        <v>48.59</v>
      </c>
      <c r="BB111" s="37">
        <v>49.03</v>
      </c>
    </row>
    <row r="112" spans="1:55" x14ac:dyDescent="0.2">
      <c r="A112" s="37" t="s">
        <v>3</v>
      </c>
      <c r="B112" s="65" t="s">
        <v>135</v>
      </c>
      <c r="C112" s="37">
        <v>105.13</v>
      </c>
      <c r="D112" s="37">
        <v>106.66</v>
      </c>
      <c r="E112" s="37">
        <v>108.82</v>
      </c>
      <c r="F112" s="37">
        <v>108.98</v>
      </c>
      <c r="G112" s="37">
        <v>109.46</v>
      </c>
      <c r="H112" s="37">
        <v>109.11</v>
      </c>
      <c r="I112" s="37">
        <v>108.82</v>
      </c>
      <c r="J112" s="37">
        <v>108.9</v>
      </c>
      <c r="K112" s="37">
        <v>107.33</v>
      </c>
      <c r="L112" s="37">
        <v>107.34</v>
      </c>
      <c r="M112" s="37">
        <v>107.33</v>
      </c>
      <c r="N112" s="37">
        <v>108.43</v>
      </c>
      <c r="O112" s="37">
        <v>107.13</v>
      </c>
      <c r="P112" s="37">
        <v>106.9</v>
      </c>
      <c r="Q112" s="37">
        <v>106.94</v>
      </c>
      <c r="R112" s="37">
        <v>107.06</v>
      </c>
      <c r="S112" s="37">
        <v>107.45</v>
      </c>
      <c r="T112" s="37">
        <v>107.69</v>
      </c>
      <c r="U112" s="37">
        <v>108.72</v>
      </c>
      <c r="V112" s="37">
        <v>108.98</v>
      </c>
      <c r="W112" s="37">
        <v>109.57</v>
      </c>
      <c r="X112" s="37">
        <v>109.39</v>
      </c>
      <c r="Y112" s="37">
        <v>109.4</v>
      </c>
      <c r="Z112" s="37">
        <v>106.8</v>
      </c>
      <c r="AA112" s="37">
        <v>105.16</v>
      </c>
      <c r="AB112" s="37">
        <v>105.16</v>
      </c>
      <c r="AC112" s="37">
        <v>105.16</v>
      </c>
      <c r="AD112" s="37">
        <v>105.16</v>
      </c>
      <c r="AE112" s="37">
        <v>105.15</v>
      </c>
      <c r="AF112" s="37">
        <v>105.06</v>
      </c>
      <c r="AG112" s="37">
        <v>105.09</v>
      </c>
      <c r="AH112" s="37">
        <v>105.13</v>
      </c>
      <c r="AI112" s="37">
        <v>73.77</v>
      </c>
      <c r="AJ112" s="37">
        <v>68.260000000000005</v>
      </c>
      <c r="AK112" s="37">
        <v>50.83</v>
      </c>
      <c r="AL112" s="37">
        <v>48.32</v>
      </c>
      <c r="AM112" s="37">
        <v>44.27</v>
      </c>
      <c r="AN112" s="37">
        <v>33.92</v>
      </c>
      <c r="AO112" s="37">
        <v>31.02</v>
      </c>
      <c r="AP112" s="37">
        <v>30.55</v>
      </c>
      <c r="AQ112" s="37">
        <v>27.62</v>
      </c>
      <c r="AR112" s="37">
        <v>25.27</v>
      </c>
      <c r="AS112" s="37">
        <v>26.78</v>
      </c>
      <c r="AT112" s="37">
        <v>27.42</v>
      </c>
      <c r="AU112" s="37">
        <v>27.04</v>
      </c>
      <c r="AV112" s="37">
        <v>27.68</v>
      </c>
      <c r="AW112" s="37">
        <v>24.09</v>
      </c>
      <c r="AX112" s="37">
        <v>41.35</v>
      </c>
      <c r="AY112" s="37">
        <v>42.48</v>
      </c>
      <c r="AZ112" s="37">
        <v>47.94</v>
      </c>
      <c r="BA112" s="37">
        <v>48.19</v>
      </c>
      <c r="BB112" s="37">
        <v>42.79</v>
      </c>
    </row>
    <row r="113" spans="1:54" x14ac:dyDescent="0.2">
      <c r="A113" s="37" t="s">
        <v>27</v>
      </c>
      <c r="B113" s="65" t="s">
        <v>135</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v>50</v>
      </c>
      <c r="AK113" s="37">
        <v>37.130000000000003</v>
      </c>
      <c r="AL113" s="37">
        <v>37.380000000000003</v>
      </c>
      <c r="AM113" s="37">
        <v>31.41</v>
      </c>
      <c r="AN113" s="37">
        <v>47.03</v>
      </c>
      <c r="AO113" s="37">
        <v>42.98</v>
      </c>
      <c r="AP113" s="37">
        <v>25.41</v>
      </c>
      <c r="AQ113" s="37">
        <v>22.96</v>
      </c>
      <c r="AR113" s="37">
        <v>40.36</v>
      </c>
      <c r="AS113" s="37">
        <v>41.31</v>
      </c>
      <c r="AT113" s="37">
        <v>40.299999999999997</v>
      </c>
      <c r="AU113" s="37">
        <v>22.67</v>
      </c>
      <c r="AV113" s="37">
        <v>45.46</v>
      </c>
      <c r="AW113" s="37">
        <v>42.36</v>
      </c>
      <c r="AX113" s="37">
        <v>42.41</v>
      </c>
      <c r="AY113" s="37">
        <v>47.16</v>
      </c>
      <c r="AZ113" s="37">
        <v>36.67</v>
      </c>
      <c r="BA113" s="37">
        <v>48.75</v>
      </c>
      <c r="BB113" s="37">
        <v>48.3</v>
      </c>
    </row>
    <row r="114" spans="1:54" ht="24.75" customHeight="1" x14ac:dyDescent="0.2">
      <c r="A114" s="54" t="s">
        <v>30</v>
      </c>
      <c r="B114" s="65" t="s">
        <v>135</v>
      </c>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v>125.97</v>
      </c>
      <c r="AB114" s="37">
        <v>126.62</v>
      </c>
      <c r="AC114" s="37">
        <v>128</v>
      </c>
      <c r="AD114" s="37">
        <v>126.57</v>
      </c>
      <c r="AE114" s="37">
        <v>126.92</v>
      </c>
      <c r="AF114" s="37">
        <v>126.07</v>
      </c>
      <c r="AG114" s="37">
        <v>126.33</v>
      </c>
      <c r="AH114" s="37">
        <v>124.98</v>
      </c>
      <c r="AI114" s="37">
        <v>141.13999999999999</v>
      </c>
      <c r="AJ114" s="37">
        <v>135.25</v>
      </c>
      <c r="AK114" s="37">
        <v>127.03</v>
      </c>
      <c r="AL114" s="37">
        <v>124.63</v>
      </c>
      <c r="AM114" s="37">
        <v>124.17</v>
      </c>
      <c r="AN114" s="37">
        <v>113.41</v>
      </c>
      <c r="AO114" s="37">
        <v>116.7</v>
      </c>
      <c r="AP114" s="37">
        <v>71.17</v>
      </c>
      <c r="AQ114" s="37">
        <v>69.72</v>
      </c>
      <c r="AR114" s="37">
        <v>57.89</v>
      </c>
      <c r="AS114" s="37">
        <v>55.27</v>
      </c>
      <c r="AT114" s="37">
        <v>40.81</v>
      </c>
      <c r="AU114" s="37">
        <v>34.01</v>
      </c>
      <c r="AV114" s="37">
        <v>24.54</v>
      </c>
      <c r="AW114" s="37">
        <v>32.14</v>
      </c>
      <c r="AX114" s="37">
        <v>39.659999999999997</v>
      </c>
      <c r="AY114" s="37">
        <v>31.11</v>
      </c>
      <c r="AZ114" s="37">
        <v>47.94</v>
      </c>
      <c r="BA114" s="37">
        <v>34.11</v>
      </c>
      <c r="BB114" s="37">
        <v>36.03</v>
      </c>
    </row>
    <row r="115" spans="1:54" x14ac:dyDescent="0.2">
      <c r="B115" s="67"/>
      <c r="AT115" s="66"/>
      <c r="AU115" s="66"/>
      <c r="AV115" s="66"/>
      <c r="AW115" s="66"/>
      <c r="AX115" s="66"/>
      <c r="AY115" s="66"/>
      <c r="AZ115" s="66"/>
      <c r="BA115" s="66"/>
      <c r="BB115" s="66"/>
    </row>
    <row r="116" spans="1:54" x14ac:dyDescent="0.2">
      <c r="A116" s="31" t="s">
        <v>136</v>
      </c>
      <c r="B116" s="67"/>
      <c r="C116" s="32"/>
      <c r="D116" s="32"/>
      <c r="E116" s="32"/>
      <c r="F116" s="32">
        <v>2011</v>
      </c>
      <c r="G116" s="32"/>
      <c r="H116" s="32"/>
      <c r="I116" s="32"/>
      <c r="J116" s="32">
        <v>2012</v>
      </c>
      <c r="K116" s="32"/>
      <c r="L116" s="32"/>
      <c r="M116" s="32"/>
      <c r="N116" s="32">
        <v>2013</v>
      </c>
      <c r="O116" s="32"/>
      <c r="P116" s="32"/>
      <c r="Q116" s="32"/>
      <c r="R116" s="32">
        <v>2014</v>
      </c>
      <c r="S116" s="32"/>
      <c r="T116" s="32"/>
      <c r="U116" s="32"/>
      <c r="V116" s="32">
        <v>2015</v>
      </c>
      <c r="W116" s="32"/>
      <c r="X116" s="32"/>
      <c r="Y116" s="32"/>
      <c r="Z116" s="32">
        <v>2016</v>
      </c>
      <c r="AA116" s="32"/>
      <c r="AB116" s="32"/>
      <c r="AC116" s="32"/>
      <c r="AD116" s="32">
        <v>2017</v>
      </c>
      <c r="AE116" s="33"/>
      <c r="AF116" s="33"/>
      <c r="AG116" s="33"/>
      <c r="AH116" s="34">
        <v>2018</v>
      </c>
      <c r="AI116" s="34"/>
      <c r="AJ116" s="34"/>
      <c r="AK116" s="34"/>
      <c r="AL116" s="34">
        <v>2019</v>
      </c>
      <c r="AM116" s="34"/>
      <c r="AN116" s="34"/>
      <c r="AO116" s="33"/>
      <c r="AP116" s="33">
        <v>2020</v>
      </c>
      <c r="AQ116" s="33"/>
      <c r="AR116" s="33"/>
      <c r="AS116" s="33"/>
      <c r="AT116" s="33">
        <v>2021</v>
      </c>
      <c r="AU116" s="33"/>
      <c r="AV116" s="33"/>
      <c r="AW116" s="33"/>
      <c r="AX116" s="33">
        <v>2022</v>
      </c>
      <c r="AY116" s="33"/>
      <c r="AZ116" s="33"/>
      <c r="BA116" s="33"/>
      <c r="BB116" s="33">
        <v>2023</v>
      </c>
    </row>
    <row r="117" spans="1:54" ht="16" x14ac:dyDescent="0.2">
      <c r="A117" s="36" t="s">
        <v>51</v>
      </c>
      <c r="B117" s="67"/>
      <c r="C117" s="37" t="s">
        <v>82</v>
      </c>
      <c r="D117" s="37" t="s">
        <v>37</v>
      </c>
      <c r="E117" s="37" t="s">
        <v>36</v>
      </c>
      <c r="F117" s="37" t="s">
        <v>35</v>
      </c>
      <c r="G117" s="37" t="s">
        <v>83</v>
      </c>
      <c r="H117" s="37" t="s">
        <v>37</v>
      </c>
      <c r="I117" s="37" t="s">
        <v>36</v>
      </c>
      <c r="J117" s="37" t="s">
        <v>35</v>
      </c>
      <c r="K117" s="37" t="s">
        <v>84</v>
      </c>
      <c r="L117" s="37" t="s">
        <v>37</v>
      </c>
      <c r="M117" s="37" t="s">
        <v>36</v>
      </c>
      <c r="N117" s="37" t="s">
        <v>35</v>
      </c>
      <c r="O117" s="37" t="s">
        <v>85</v>
      </c>
      <c r="P117" s="37" t="s">
        <v>37</v>
      </c>
      <c r="Q117" s="37" t="s">
        <v>36</v>
      </c>
      <c r="R117" s="37" t="s">
        <v>35</v>
      </c>
      <c r="S117" s="37" t="s">
        <v>86</v>
      </c>
      <c r="T117" s="37" t="s">
        <v>37</v>
      </c>
      <c r="U117" s="37" t="s">
        <v>36</v>
      </c>
      <c r="V117" s="37" t="s">
        <v>35</v>
      </c>
      <c r="W117" s="37" t="s">
        <v>87</v>
      </c>
      <c r="X117" s="37" t="s">
        <v>37</v>
      </c>
      <c r="Y117" s="37" t="s">
        <v>36</v>
      </c>
      <c r="Z117" s="37" t="s">
        <v>35</v>
      </c>
      <c r="AA117" s="37" t="s">
        <v>88</v>
      </c>
      <c r="AB117" s="37" t="s">
        <v>37</v>
      </c>
      <c r="AC117" s="37" t="s">
        <v>36</v>
      </c>
      <c r="AD117" s="37" t="s">
        <v>35</v>
      </c>
      <c r="AE117" s="37" t="s">
        <v>89</v>
      </c>
      <c r="AF117" s="37" t="s">
        <v>37</v>
      </c>
      <c r="AG117" s="37" t="s">
        <v>36</v>
      </c>
      <c r="AH117" s="37" t="s">
        <v>35</v>
      </c>
      <c r="AI117" s="37" t="s">
        <v>90</v>
      </c>
      <c r="AJ117" s="38" t="s">
        <v>37</v>
      </c>
      <c r="AK117" s="38" t="s">
        <v>36</v>
      </c>
      <c r="AL117" s="38" t="s">
        <v>35</v>
      </c>
      <c r="AM117" s="37" t="s">
        <v>91</v>
      </c>
      <c r="AN117" s="37" t="s">
        <v>37</v>
      </c>
      <c r="AO117" s="37" t="s">
        <v>36</v>
      </c>
      <c r="AP117" s="37" t="s">
        <v>35</v>
      </c>
      <c r="AQ117" s="37" t="s">
        <v>92</v>
      </c>
      <c r="AR117" s="37" t="s">
        <v>37</v>
      </c>
      <c r="AS117" s="37" t="s">
        <v>36</v>
      </c>
      <c r="AT117" s="37" t="s">
        <v>35</v>
      </c>
      <c r="AU117" s="37" t="s">
        <v>93</v>
      </c>
      <c r="AV117" s="37" t="s">
        <v>37</v>
      </c>
      <c r="AW117" s="37" t="s">
        <v>36</v>
      </c>
      <c r="AX117" s="37" t="s">
        <v>35</v>
      </c>
      <c r="AY117" s="37" t="s">
        <v>94</v>
      </c>
      <c r="AZ117" s="37" t="s">
        <v>37</v>
      </c>
      <c r="BA117" s="37" t="s">
        <v>36</v>
      </c>
      <c r="BB117" s="37" t="s">
        <v>35</v>
      </c>
    </row>
    <row r="118" spans="1:54" ht="28" x14ac:dyDescent="0.2">
      <c r="A118" s="37" t="s">
        <v>137</v>
      </c>
      <c r="B118" s="37" t="s">
        <v>53</v>
      </c>
      <c r="C118" s="38">
        <v>272081361</v>
      </c>
      <c r="D118" s="38">
        <v>296412229</v>
      </c>
      <c r="E118" s="38">
        <v>298637862</v>
      </c>
      <c r="F118" s="38">
        <v>277662760</v>
      </c>
      <c r="G118" s="38">
        <v>287550865</v>
      </c>
      <c r="H118" s="38">
        <v>294112710</v>
      </c>
      <c r="I118" s="38">
        <v>288856701</v>
      </c>
      <c r="J118" s="38">
        <v>293544957</v>
      </c>
      <c r="K118" s="38">
        <v>302716667</v>
      </c>
      <c r="L118" s="38">
        <v>320283504</v>
      </c>
      <c r="M118" s="38">
        <v>363376165</v>
      </c>
      <c r="N118" s="38">
        <v>364190131</v>
      </c>
      <c r="O118" s="38">
        <v>326870073</v>
      </c>
      <c r="P118" s="38">
        <v>343265830</v>
      </c>
      <c r="Q118" s="38">
        <v>373879749</v>
      </c>
      <c r="R118" s="38">
        <v>358032886</v>
      </c>
      <c r="S118" s="38">
        <v>357891542</v>
      </c>
      <c r="T118" s="38">
        <v>396239101</v>
      </c>
      <c r="U118" s="38">
        <v>421978945</v>
      </c>
      <c r="V118" s="38">
        <v>386644313</v>
      </c>
      <c r="W118" s="38">
        <v>460462580</v>
      </c>
      <c r="X118" s="38">
        <v>497215915</v>
      </c>
      <c r="Y118" s="38">
        <v>500513054</v>
      </c>
      <c r="Z118" s="38">
        <v>508861205</v>
      </c>
      <c r="AA118" s="38">
        <v>487843583</v>
      </c>
      <c r="AB118" s="38">
        <v>540388269</v>
      </c>
      <c r="AC118" s="38">
        <v>569475146</v>
      </c>
      <c r="AD118" s="38">
        <v>516614823</v>
      </c>
      <c r="AE118" s="38">
        <v>534561803</v>
      </c>
      <c r="AF118" s="38">
        <v>556036113</v>
      </c>
      <c r="AG118" s="38">
        <v>585114586</v>
      </c>
      <c r="AH118" s="38">
        <v>607352481</v>
      </c>
      <c r="AI118" s="38">
        <v>618635163</v>
      </c>
      <c r="AJ118" s="38">
        <v>681487101</v>
      </c>
      <c r="AK118" s="38">
        <v>643231934</v>
      </c>
      <c r="AL118" s="38">
        <v>681307642</v>
      </c>
      <c r="AM118" s="38">
        <v>629863905</v>
      </c>
      <c r="AN118" s="38">
        <v>520387215</v>
      </c>
      <c r="AO118" s="38">
        <v>637782609</v>
      </c>
      <c r="AP118" s="38">
        <v>656633860</v>
      </c>
      <c r="AQ118" s="38">
        <v>656100912</v>
      </c>
      <c r="AR118" s="38">
        <v>803218815</v>
      </c>
      <c r="AS118" s="38">
        <v>834993452</v>
      </c>
      <c r="AT118" s="38">
        <v>845854199</v>
      </c>
      <c r="AU118" s="38">
        <v>902132142</v>
      </c>
      <c r="AV118" s="38">
        <v>976962903</v>
      </c>
      <c r="AW118" s="38">
        <v>1009107696</v>
      </c>
      <c r="AX118" s="38">
        <v>1024747188</v>
      </c>
      <c r="AY118" s="38">
        <v>1049004041</v>
      </c>
      <c r="AZ118" s="38">
        <v>1117234086</v>
      </c>
      <c r="BA118" s="38">
        <v>1268334914</v>
      </c>
      <c r="BB118" s="38">
        <v>1269559517</v>
      </c>
    </row>
    <row r="119" spans="1:54" ht="11.25" customHeight="1" x14ac:dyDescent="0.2">
      <c r="A119" s="37" t="s">
        <v>51</v>
      </c>
      <c r="B119" s="37" t="s">
        <v>51</v>
      </c>
      <c r="C119" s="37" t="s">
        <v>51</v>
      </c>
      <c r="D119" s="37" t="s">
        <v>51</v>
      </c>
      <c r="E119" s="37" t="s">
        <v>51</v>
      </c>
      <c r="F119" s="37" t="s">
        <v>51</v>
      </c>
      <c r="G119" s="37" t="s">
        <v>51</v>
      </c>
      <c r="H119" s="37" t="s">
        <v>51</v>
      </c>
      <c r="I119" s="37" t="s">
        <v>51</v>
      </c>
      <c r="J119" s="37" t="s">
        <v>51</v>
      </c>
      <c r="K119" s="37" t="s">
        <v>51</v>
      </c>
      <c r="L119" s="37" t="s">
        <v>51</v>
      </c>
      <c r="M119" s="37" t="s">
        <v>51</v>
      </c>
      <c r="N119" s="37" t="s">
        <v>51</v>
      </c>
      <c r="O119" s="37" t="s">
        <v>51</v>
      </c>
      <c r="P119" s="37" t="s">
        <v>51</v>
      </c>
      <c r="Q119" s="37" t="s">
        <v>51</v>
      </c>
      <c r="R119" s="37" t="s">
        <v>51</v>
      </c>
      <c r="S119" s="37" t="s">
        <v>51</v>
      </c>
      <c r="T119" s="37" t="s">
        <v>51</v>
      </c>
      <c r="U119" s="37" t="s">
        <v>51</v>
      </c>
      <c r="V119" s="37" t="s">
        <v>51</v>
      </c>
      <c r="W119" s="37" t="s">
        <v>51</v>
      </c>
      <c r="X119" s="37" t="s">
        <v>51</v>
      </c>
      <c r="Y119" s="37" t="s">
        <v>51</v>
      </c>
      <c r="Z119" s="37" t="s">
        <v>51</v>
      </c>
      <c r="AA119" s="37" t="s">
        <v>51</v>
      </c>
      <c r="AB119" s="37" t="s">
        <v>51</v>
      </c>
      <c r="AC119" s="37" t="s">
        <v>51</v>
      </c>
      <c r="AD119" s="37" t="s">
        <v>51</v>
      </c>
      <c r="AE119" s="37" t="s">
        <v>51</v>
      </c>
      <c r="AF119" s="37" t="s">
        <v>51</v>
      </c>
      <c r="AG119" s="37" t="s">
        <v>51</v>
      </c>
      <c r="AH119" s="44"/>
      <c r="AI119" s="44"/>
      <c r="AJ119" s="44"/>
      <c r="AK119" s="44"/>
      <c r="AL119" s="44"/>
      <c r="AM119" s="44"/>
      <c r="AN119" s="44"/>
      <c r="AO119" s="44"/>
    </row>
  </sheetData>
  <pageMargins left="1" right="1" top="1" bottom="1" header="1" footer="1"/>
  <pageSetup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F625-66FB-0F49-8BE8-271EE04D5269}">
  <sheetPr>
    <tabColor theme="0" tint="-0.14999847407452621"/>
  </sheetPr>
  <dimension ref="A1:I145"/>
  <sheetViews>
    <sheetView zoomScale="131" zoomScaleNormal="70" workbookViewId="0">
      <pane xSplit="1" ySplit="1" topLeftCell="B2" activePane="bottomRight" state="frozen"/>
      <selection pane="topRight" activeCell="B1" sqref="B1"/>
      <selection pane="bottomLeft" activeCell="A4" sqref="A4"/>
      <selection pane="bottomRight" activeCell="M41" sqref="M41"/>
    </sheetView>
  </sheetViews>
  <sheetFormatPr baseColWidth="10" defaultColWidth="9" defaultRowHeight="15" x14ac:dyDescent="0.2"/>
  <cols>
    <col min="1" max="2" width="9" style="23"/>
    <col min="3" max="3" width="10.33203125" style="23" bestFit="1" customWidth="1"/>
    <col min="4" max="4" width="9" style="25"/>
    <col min="5" max="5" width="11" style="24" bestFit="1" customWidth="1"/>
    <col min="6" max="16384" width="9" style="23"/>
  </cols>
  <sheetData>
    <row r="1" spans="1:9" ht="76" x14ac:dyDescent="0.2">
      <c r="A1" s="75"/>
      <c r="B1" s="75"/>
      <c r="C1" s="72" t="s">
        <v>73</v>
      </c>
      <c r="D1" s="76" t="s">
        <v>72</v>
      </c>
      <c r="E1" s="77" t="s">
        <v>71</v>
      </c>
      <c r="F1" s="75" t="s">
        <v>70</v>
      </c>
      <c r="I1" s="26" t="s">
        <v>69</v>
      </c>
    </row>
    <row r="2" spans="1:9" ht="16" x14ac:dyDescent="0.2">
      <c r="A2" s="90">
        <v>2013</v>
      </c>
      <c r="B2" s="79" t="s">
        <v>63</v>
      </c>
      <c r="C2" s="80">
        <v>41275</v>
      </c>
      <c r="D2" s="81">
        <v>22</v>
      </c>
      <c r="E2" s="82">
        <v>24000</v>
      </c>
      <c r="F2" s="75"/>
    </row>
    <row r="3" spans="1:9" ht="16" x14ac:dyDescent="0.2">
      <c r="A3" s="89"/>
      <c r="B3" s="83" t="s">
        <v>62</v>
      </c>
      <c r="C3" s="73">
        <v>41306</v>
      </c>
      <c r="D3" s="78">
        <v>27</v>
      </c>
      <c r="E3" s="84">
        <v>36000</v>
      </c>
      <c r="F3" s="75"/>
    </row>
    <row r="4" spans="1:9" ht="16" x14ac:dyDescent="0.2">
      <c r="A4" s="89"/>
      <c r="B4" s="85" t="s">
        <v>61</v>
      </c>
      <c r="C4" s="86">
        <v>41334</v>
      </c>
      <c r="D4" s="87">
        <v>34</v>
      </c>
      <c r="E4" s="88">
        <v>48000</v>
      </c>
      <c r="F4" s="75"/>
    </row>
    <row r="5" spans="1:9" ht="16" x14ac:dyDescent="0.2">
      <c r="A5" s="89"/>
      <c r="B5" s="79" t="s">
        <v>68</v>
      </c>
      <c r="C5" s="80">
        <v>41365</v>
      </c>
      <c r="D5" s="81">
        <v>35</v>
      </c>
      <c r="E5" s="82">
        <v>42000</v>
      </c>
      <c r="F5" s="75"/>
    </row>
    <row r="6" spans="1:9" ht="16" x14ac:dyDescent="0.2">
      <c r="A6" s="89"/>
      <c r="B6" s="83" t="s">
        <v>61</v>
      </c>
      <c r="C6" s="73">
        <v>41395</v>
      </c>
      <c r="D6" s="78">
        <v>45</v>
      </c>
      <c r="E6" s="84">
        <v>7000</v>
      </c>
      <c r="F6" s="75"/>
    </row>
    <row r="7" spans="1:9" ht="16" x14ac:dyDescent="0.2">
      <c r="A7" s="89"/>
      <c r="B7" s="85" t="s">
        <v>63</v>
      </c>
      <c r="C7" s="86">
        <v>41426</v>
      </c>
      <c r="D7" s="87">
        <v>51</v>
      </c>
      <c r="E7" s="88">
        <v>52000</v>
      </c>
      <c r="F7" s="75"/>
    </row>
    <row r="8" spans="1:9" ht="16" x14ac:dyDescent="0.2">
      <c r="A8" s="89"/>
      <c r="B8" s="79" t="s">
        <v>63</v>
      </c>
      <c r="C8" s="80">
        <v>41456</v>
      </c>
      <c r="D8" s="81">
        <v>58</v>
      </c>
      <c r="E8" s="82">
        <v>82000</v>
      </c>
      <c r="F8" s="75"/>
    </row>
    <row r="9" spans="1:9" ht="16" x14ac:dyDescent="0.2">
      <c r="A9" s="89"/>
      <c r="B9" s="83" t="s">
        <v>68</v>
      </c>
      <c r="C9" s="73">
        <v>41487</v>
      </c>
      <c r="D9" s="78">
        <v>67</v>
      </c>
      <c r="E9" s="84">
        <v>66000</v>
      </c>
      <c r="F9" s="75"/>
    </row>
    <row r="10" spans="1:9" ht="16" x14ac:dyDescent="0.2">
      <c r="A10" s="89"/>
      <c r="B10" s="85" t="s">
        <v>67</v>
      </c>
      <c r="C10" s="86">
        <v>41518</v>
      </c>
      <c r="D10" s="87">
        <v>54</v>
      </c>
      <c r="E10" s="88">
        <v>243000</v>
      </c>
      <c r="F10" s="75"/>
    </row>
    <row r="11" spans="1:9" ht="16" x14ac:dyDescent="0.2">
      <c r="A11" s="89"/>
      <c r="B11" s="79" t="s">
        <v>66</v>
      </c>
      <c r="C11" s="80">
        <v>41548</v>
      </c>
      <c r="D11" s="81">
        <v>63</v>
      </c>
      <c r="E11" s="82">
        <v>60000</v>
      </c>
      <c r="F11" s="75"/>
    </row>
    <row r="12" spans="1:9" ht="16" x14ac:dyDescent="0.2">
      <c r="A12" s="89"/>
      <c r="B12" s="83" t="s">
        <v>65</v>
      </c>
      <c r="C12" s="73">
        <v>41579</v>
      </c>
      <c r="D12" s="78">
        <v>71</v>
      </c>
      <c r="E12" s="84">
        <v>210000</v>
      </c>
      <c r="F12" s="75"/>
    </row>
    <row r="13" spans="1:9" ht="16" x14ac:dyDescent="0.2">
      <c r="A13" s="91"/>
      <c r="B13" s="85" t="s">
        <v>64</v>
      </c>
      <c r="C13" s="86">
        <v>41609</v>
      </c>
      <c r="D13" s="87">
        <v>79</v>
      </c>
      <c r="E13" s="88">
        <v>18000</v>
      </c>
      <c r="F13" s="75"/>
    </row>
    <row r="14" spans="1:9" ht="16" x14ac:dyDescent="0.2">
      <c r="A14" s="90">
        <v>2014</v>
      </c>
      <c r="B14" s="79" t="s">
        <v>63</v>
      </c>
      <c r="C14" s="80">
        <v>41640</v>
      </c>
      <c r="D14" s="81">
        <v>51</v>
      </c>
      <c r="E14" s="82">
        <v>43000</v>
      </c>
      <c r="F14" s="75"/>
    </row>
    <row r="15" spans="1:9" ht="16" x14ac:dyDescent="0.2">
      <c r="A15" s="89"/>
      <c r="B15" s="83" t="s">
        <v>62</v>
      </c>
      <c r="C15" s="73">
        <v>41671</v>
      </c>
      <c r="D15" s="78">
        <v>48</v>
      </c>
      <c r="E15" s="84">
        <v>53000</v>
      </c>
      <c r="F15" s="75"/>
    </row>
    <row r="16" spans="1:9" ht="16" x14ac:dyDescent="0.2">
      <c r="A16" s="89"/>
      <c r="B16" s="85" t="s">
        <v>61</v>
      </c>
      <c r="C16" s="86">
        <v>41699</v>
      </c>
      <c r="D16" s="87">
        <v>54</v>
      </c>
      <c r="E16" s="88">
        <v>72000</v>
      </c>
      <c r="F16" s="75"/>
    </row>
    <row r="17" spans="1:6" ht="16" x14ac:dyDescent="0.2">
      <c r="A17" s="89"/>
      <c r="B17" s="79" t="s">
        <v>68</v>
      </c>
      <c r="C17" s="80">
        <v>41730</v>
      </c>
      <c r="D17" s="81">
        <v>44</v>
      </c>
      <c r="E17" s="82">
        <v>120000</v>
      </c>
      <c r="F17" s="75"/>
    </row>
    <row r="18" spans="1:6" ht="16" x14ac:dyDescent="0.2">
      <c r="A18" s="89"/>
      <c r="B18" s="83" t="s">
        <v>61</v>
      </c>
      <c r="C18" s="73">
        <v>41760</v>
      </c>
      <c r="D18" s="78">
        <v>33</v>
      </c>
      <c r="E18" s="84">
        <v>54000</v>
      </c>
      <c r="F18" s="75"/>
    </row>
    <row r="19" spans="1:6" ht="16" x14ac:dyDescent="0.2">
      <c r="A19" s="89"/>
      <c r="B19" s="85" t="s">
        <v>63</v>
      </c>
      <c r="C19" s="86">
        <v>41791</v>
      </c>
      <c r="D19" s="87">
        <v>42</v>
      </c>
      <c r="E19" s="88">
        <v>82000</v>
      </c>
      <c r="F19" s="75"/>
    </row>
    <row r="20" spans="1:6" ht="16" x14ac:dyDescent="0.2">
      <c r="A20" s="89"/>
      <c r="B20" s="79" t="s">
        <v>63</v>
      </c>
      <c r="C20" s="80">
        <v>41821</v>
      </c>
      <c r="D20" s="81">
        <v>28</v>
      </c>
      <c r="E20" s="82">
        <v>107000</v>
      </c>
      <c r="F20" s="75"/>
    </row>
    <row r="21" spans="1:6" ht="16" x14ac:dyDescent="0.2">
      <c r="A21" s="89"/>
      <c r="B21" s="83" t="s">
        <v>68</v>
      </c>
      <c r="C21" s="73">
        <v>41852</v>
      </c>
      <c r="D21" s="78">
        <v>29</v>
      </c>
      <c r="E21" s="84">
        <v>285000</v>
      </c>
      <c r="F21" s="75"/>
    </row>
    <row r="22" spans="1:6" ht="16" x14ac:dyDescent="0.2">
      <c r="A22" s="89"/>
      <c r="B22" s="85" t="s">
        <v>67</v>
      </c>
      <c r="C22" s="86">
        <v>41883</v>
      </c>
      <c r="D22" s="87">
        <v>26</v>
      </c>
      <c r="E22" s="88">
        <v>301000</v>
      </c>
      <c r="F22" s="75"/>
    </row>
    <row r="23" spans="1:6" ht="16" x14ac:dyDescent="0.2">
      <c r="A23" s="89"/>
      <c r="B23" s="79" t="s">
        <v>66</v>
      </c>
      <c r="C23" s="80">
        <v>41913</v>
      </c>
      <c r="D23" s="81">
        <v>26</v>
      </c>
      <c r="E23" s="82">
        <v>207000</v>
      </c>
      <c r="F23" s="75"/>
    </row>
    <row r="24" spans="1:6" ht="16" x14ac:dyDescent="0.2">
      <c r="A24" s="89"/>
      <c r="B24" s="83" t="s">
        <v>65</v>
      </c>
      <c r="C24" s="73">
        <v>41944</v>
      </c>
      <c r="D24" s="78">
        <v>26</v>
      </c>
      <c r="E24" s="84">
        <v>61000</v>
      </c>
      <c r="F24" s="75"/>
    </row>
    <row r="25" spans="1:6" ht="16" x14ac:dyDescent="0.2">
      <c r="A25" s="91"/>
      <c r="B25" s="85" t="s">
        <v>64</v>
      </c>
      <c r="C25" s="86">
        <v>41974</v>
      </c>
      <c r="D25" s="87">
        <v>26</v>
      </c>
      <c r="E25" s="88">
        <v>296000</v>
      </c>
      <c r="F25" s="75"/>
    </row>
    <row r="26" spans="1:6" ht="16" x14ac:dyDescent="0.2">
      <c r="A26" s="90">
        <v>2015</v>
      </c>
      <c r="B26" s="79" t="s">
        <v>63</v>
      </c>
      <c r="C26" s="80">
        <v>42005</v>
      </c>
      <c r="D26" s="81">
        <v>25</v>
      </c>
      <c r="E26" s="82">
        <v>126000</v>
      </c>
      <c r="F26" s="75"/>
    </row>
    <row r="27" spans="1:6" ht="16" x14ac:dyDescent="0.2">
      <c r="A27" s="89"/>
      <c r="B27" s="83" t="s">
        <v>62</v>
      </c>
      <c r="C27" s="73">
        <v>42036</v>
      </c>
      <c r="D27" s="78">
        <v>24</v>
      </c>
      <c r="E27" s="84">
        <v>148000</v>
      </c>
      <c r="F27" s="75"/>
    </row>
    <row r="28" spans="1:6" ht="16" x14ac:dyDescent="0.2">
      <c r="A28" s="89"/>
      <c r="B28" s="85" t="s">
        <v>61</v>
      </c>
      <c r="C28" s="86">
        <v>42064</v>
      </c>
      <c r="D28" s="87">
        <v>23</v>
      </c>
      <c r="E28" s="88">
        <v>69000</v>
      </c>
      <c r="F28" s="75"/>
    </row>
    <row r="29" spans="1:6" ht="16" x14ac:dyDescent="0.2">
      <c r="A29" s="89"/>
      <c r="B29" s="79" t="s">
        <v>68</v>
      </c>
      <c r="C29" s="80">
        <v>42095</v>
      </c>
      <c r="D29" s="81">
        <v>22</v>
      </c>
      <c r="E29" s="82">
        <v>164000</v>
      </c>
      <c r="F29" s="75"/>
    </row>
    <row r="30" spans="1:6" ht="16" x14ac:dyDescent="0.2">
      <c r="A30" s="89"/>
      <c r="B30" s="83" t="s">
        <v>61</v>
      </c>
      <c r="C30" s="73">
        <v>42125</v>
      </c>
      <c r="D30" s="78">
        <v>22</v>
      </c>
      <c r="E30" s="84">
        <v>160000</v>
      </c>
      <c r="F30" s="75"/>
    </row>
    <row r="31" spans="1:6" ht="16" x14ac:dyDescent="0.2">
      <c r="A31" s="89"/>
      <c r="B31" s="85" t="s">
        <v>63</v>
      </c>
      <c r="C31" s="86">
        <v>42169</v>
      </c>
      <c r="D31" s="87">
        <v>28</v>
      </c>
      <c r="E31" s="88">
        <v>151000</v>
      </c>
      <c r="F31" s="75"/>
    </row>
    <row r="32" spans="1:6" ht="16" x14ac:dyDescent="0.2">
      <c r="A32" s="89"/>
      <c r="B32" s="79" t="s">
        <v>63</v>
      </c>
      <c r="C32" s="80">
        <v>42199</v>
      </c>
      <c r="D32" s="81">
        <v>44</v>
      </c>
      <c r="E32" s="82">
        <v>322000</v>
      </c>
      <c r="F32" s="75"/>
    </row>
    <row r="33" spans="1:6" ht="16" x14ac:dyDescent="0.2">
      <c r="A33" s="89"/>
      <c r="B33" s="83" t="s">
        <v>68</v>
      </c>
      <c r="C33" s="73">
        <v>42230</v>
      </c>
      <c r="D33" s="78">
        <v>57</v>
      </c>
      <c r="E33" s="84">
        <v>200000</v>
      </c>
      <c r="F33" s="75"/>
    </row>
    <row r="34" spans="1:6" ht="16" x14ac:dyDescent="0.2">
      <c r="A34" s="89"/>
      <c r="B34" s="85" t="s">
        <v>67</v>
      </c>
      <c r="C34" s="86">
        <v>42261</v>
      </c>
      <c r="D34" s="87">
        <v>64</v>
      </c>
      <c r="E34" s="88">
        <v>224000</v>
      </c>
      <c r="F34" s="75"/>
    </row>
    <row r="35" spans="1:6" ht="16" x14ac:dyDescent="0.2">
      <c r="A35" s="89"/>
      <c r="B35" s="79" t="s">
        <v>66</v>
      </c>
      <c r="C35" s="80">
        <v>42291</v>
      </c>
      <c r="D35" s="81">
        <v>60</v>
      </c>
      <c r="E35" s="82">
        <v>129000</v>
      </c>
      <c r="F35" s="75"/>
    </row>
    <row r="36" spans="1:6" ht="16" x14ac:dyDescent="0.2">
      <c r="A36" s="89"/>
      <c r="B36" s="83" t="s">
        <v>65</v>
      </c>
      <c r="C36" s="73">
        <v>42322</v>
      </c>
      <c r="D36" s="78">
        <v>86</v>
      </c>
      <c r="E36" s="84">
        <v>435000</v>
      </c>
      <c r="F36" s="75"/>
    </row>
    <row r="37" spans="1:6" ht="16" x14ac:dyDescent="0.2">
      <c r="A37" s="91"/>
      <c r="B37" s="85" t="s">
        <v>64</v>
      </c>
      <c r="C37" s="86">
        <v>42352</v>
      </c>
      <c r="D37" s="87">
        <v>96</v>
      </c>
      <c r="E37" s="88">
        <v>723000</v>
      </c>
      <c r="F37" s="75"/>
    </row>
    <row r="38" spans="1:6" ht="16" x14ac:dyDescent="0.2">
      <c r="A38" s="90">
        <v>2016</v>
      </c>
      <c r="B38" s="79" t="s">
        <v>63</v>
      </c>
      <c r="C38" s="80">
        <v>42383</v>
      </c>
      <c r="D38" s="81">
        <v>105</v>
      </c>
      <c r="E38" s="82">
        <v>206000</v>
      </c>
      <c r="F38" s="75"/>
    </row>
    <row r="39" spans="1:6" ht="16" x14ac:dyDescent="0.2">
      <c r="A39" s="89"/>
      <c r="B39" s="83" t="s">
        <v>62</v>
      </c>
      <c r="C39" s="73">
        <v>42414</v>
      </c>
      <c r="D39" s="78">
        <v>122</v>
      </c>
      <c r="E39" s="84">
        <v>139000</v>
      </c>
      <c r="F39" s="75"/>
    </row>
    <row r="40" spans="1:6" ht="16" x14ac:dyDescent="0.2">
      <c r="A40" s="89"/>
      <c r="B40" s="85" t="s">
        <v>61</v>
      </c>
      <c r="C40" s="86">
        <v>42443</v>
      </c>
      <c r="D40" s="87">
        <v>116</v>
      </c>
      <c r="E40" s="88">
        <v>679000</v>
      </c>
      <c r="F40" s="75"/>
    </row>
    <row r="41" spans="1:6" ht="16" x14ac:dyDescent="0.2">
      <c r="A41" s="89"/>
      <c r="B41" s="79" t="s">
        <v>68</v>
      </c>
      <c r="C41" s="80">
        <v>42474</v>
      </c>
      <c r="D41" s="81">
        <v>119</v>
      </c>
      <c r="E41" s="82">
        <v>283000</v>
      </c>
      <c r="F41" s="75"/>
    </row>
    <row r="42" spans="1:6" ht="16" x14ac:dyDescent="0.2">
      <c r="A42" s="89"/>
      <c r="B42" s="83" t="s">
        <v>61</v>
      </c>
      <c r="C42" s="73">
        <v>42504</v>
      </c>
      <c r="D42" s="78">
        <v>119</v>
      </c>
      <c r="E42" s="84">
        <v>229000</v>
      </c>
      <c r="F42" s="75"/>
    </row>
    <row r="43" spans="1:6" ht="16" x14ac:dyDescent="0.2">
      <c r="A43" s="89"/>
      <c r="B43" s="85" t="s">
        <v>63</v>
      </c>
      <c r="C43" s="86">
        <v>42537</v>
      </c>
      <c r="D43" s="87">
        <v>112</v>
      </c>
      <c r="E43" s="88">
        <v>429000</v>
      </c>
      <c r="F43" s="75"/>
    </row>
    <row r="44" spans="1:6" ht="16" x14ac:dyDescent="0.2">
      <c r="A44" s="89"/>
      <c r="B44" s="79" t="s">
        <v>63</v>
      </c>
      <c r="C44" s="80">
        <v>42567</v>
      </c>
      <c r="D44" s="81">
        <v>92</v>
      </c>
      <c r="E44" s="82">
        <v>452000</v>
      </c>
      <c r="F44" s="75"/>
    </row>
    <row r="45" spans="1:6" ht="16" x14ac:dyDescent="0.2">
      <c r="A45" s="89"/>
      <c r="B45" s="83" t="s">
        <v>68</v>
      </c>
      <c r="C45" s="73">
        <v>42598</v>
      </c>
      <c r="D45" s="78">
        <v>75</v>
      </c>
      <c r="E45" s="84">
        <v>145000</v>
      </c>
      <c r="F45" s="75"/>
    </row>
    <row r="46" spans="1:6" ht="16" x14ac:dyDescent="0.2">
      <c r="A46" s="89"/>
      <c r="B46" s="85" t="s">
        <v>67</v>
      </c>
      <c r="C46" s="86">
        <v>42629</v>
      </c>
      <c r="D46" s="87">
        <v>98.4</v>
      </c>
      <c r="E46" s="88">
        <v>599000</v>
      </c>
      <c r="F46" s="75"/>
    </row>
    <row r="47" spans="1:6" ht="16" x14ac:dyDescent="0.2">
      <c r="A47" s="89"/>
      <c r="B47" s="79" t="s">
        <v>66</v>
      </c>
      <c r="C47" s="80">
        <v>42659</v>
      </c>
      <c r="D47" s="81">
        <v>89</v>
      </c>
      <c r="E47" s="82">
        <v>347000</v>
      </c>
      <c r="F47" s="75"/>
    </row>
    <row r="48" spans="1:6" ht="16" x14ac:dyDescent="0.2">
      <c r="A48" s="89"/>
      <c r="B48" s="83" t="s">
        <v>65</v>
      </c>
      <c r="C48" s="73">
        <v>42690</v>
      </c>
      <c r="D48" s="78">
        <v>100</v>
      </c>
      <c r="E48" s="84">
        <v>794000</v>
      </c>
      <c r="F48" s="75"/>
    </row>
    <row r="49" spans="1:6" ht="16" x14ac:dyDescent="0.2">
      <c r="A49" s="91"/>
      <c r="B49" s="85" t="s">
        <v>64</v>
      </c>
      <c r="C49" s="86">
        <v>42720</v>
      </c>
      <c r="D49" s="87">
        <v>89</v>
      </c>
      <c r="E49" s="88">
        <v>1060000</v>
      </c>
      <c r="F49" s="75"/>
    </row>
    <row r="50" spans="1:6" ht="16" x14ac:dyDescent="0.2">
      <c r="A50" s="90">
        <v>2017</v>
      </c>
      <c r="B50" s="79" t="s">
        <v>63</v>
      </c>
      <c r="C50" s="80">
        <v>42752</v>
      </c>
      <c r="D50" s="81">
        <v>90</v>
      </c>
      <c r="E50" s="82">
        <v>390000</v>
      </c>
      <c r="F50" s="75"/>
    </row>
    <row r="51" spans="1:6" ht="16" x14ac:dyDescent="0.2">
      <c r="A51" s="89"/>
      <c r="B51" s="83" t="s">
        <v>62</v>
      </c>
      <c r="C51" s="73">
        <v>42783</v>
      </c>
      <c r="D51" s="78">
        <v>93</v>
      </c>
      <c r="E51" s="84">
        <v>323000</v>
      </c>
      <c r="F51" s="75"/>
    </row>
    <row r="52" spans="1:6" ht="16" x14ac:dyDescent="0.2">
      <c r="A52" s="89"/>
      <c r="B52" s="85" t="s">
        <v>61</v>
      </c>
      <c r="C52" s="86">
        <v>42795</v>
      </c>
      <c r="D52" s="87">
        <v>93</v>
      </c>
      <c r="E52" s="88">
        <v>591000</v>
      </c>
      <c r="F52" s="75"/>
    </row>
    <row r="53" spans="1:6" ht="16" x14ac:dyDescent="0.2">
      <c r="A53" s="89"/>
      <c r="B53" s="79" t="s">
        <v>68</v>
      </c>
      <c r="C53" s="80">
        <v>42826</v>
      </c>
      <c r="D53" s="81">
        <v>87</v>
      </c>
      <c r="E53" s="82">
        <v>616000</v>
      </c>
      <c r="F53" s="75"/>
    </row>
    <row r="54" spans="1:6" ht="16" x14ac:dyDescent="0.2">
      <c r="A54" s="89"/>
      <c r="B54" s="83" t="s">
        <v>61</v>
      </c>
      <c r="C54" s="73">
        <v>42856</v>
      </c>
      <c r="D54" s="78">
        <v>80</v>
      </c>
      <c r="E54" s="84">
        <v>366000</v>
      </c>
      <c r="F54" s="75"/>
    </row>
    <row r="55" spans="1:6" ht="16" x14ac:dyDescent="0.2">
      <c r="A55" s="89"/>
      <c r="B55" s="85" t="s">
        <v>63</v>
      </c>
      <c r="C55" s="86">
        <v>42887</v>
      </c>
      <c r="D55" s="87">
        <v>77</v>
      </c>
      <c r="E55" s="88">
        <v>765000</v>
      </c>
      <c r="F55" s="75"/>
    </row>
    <row r="56" spans="1:6" ht="16" x14ac:dyDescent="0.2">
      <c r="A56" s="89"/>
      <c r="B56" s="79" t="s">
        <v>63</v>
      </c>
      <c r="C56" s="80">
        <v>42917</v>
      </c>
      <c r="D56" s="81">
        <v>76</v>
      </c>
      <c r="E56" s="82">
        <v>565000</v>
      </c>
      <c r="F56" s="75"/>
    </row>
    <row r="57" spans="1:6" ht="16" x14ac:dyDescent="0.2">
      <c r="A57" s="89"/>
      <c r="B57" s="83" t="s">
        <v>68</v>
      </c>
      <c r="C57" s="73">
        <v>42948</v>
      </c>
      <c r="D57" s="78">
        <v>85</v>
      </c>
      <c r="E57" s="84">
        <v>595000</v>
      </c>
      <c r="F57" s="75"/>
    </row>
    <row r="58" spans="1:6" ht="16" x14ac:dyDescent="0.2">
      <c r="A58" s="89"/>
      <c r="B58" s="85" t="s">
        <v>67</v>
      </c>
      <c r="C58" s="86">
        <v>42979</v>
      </c>
      <c r="D58" s="87">
        <v>88</v>
      </c>
      <c r="E58" s="88">
        <v>1326000</v>
      </c>
      <c r="F58" s="75"/>
    </row>
    <row r="59" spans="1:6" ht="16" x14ac:dyDescent="0.2">
      <c r="A59" s="89"/>
      <c r="B59" s="79" t="s">
        <v>66</v>
      </c>
      <c r="C59" s="80">
        <v>43009</v>
      </c>
      <c r="D59" s="81">
        <v>91</v>
      </c>
      <c r="E59" s="82">
        <v>745000</v>
      </c>
      <c r="F59" s="75"/>
    </row>
    <row r="60" spans="1:6" ht="16" x14ac:dyDescent="0.2">
      <c r="A60" s="89"/>
      <c r="B60" s="83" t="s">
        <v>65</v>
      </c>
      <c r="C60" s="73">
        <v>43040</v>
      </c>
      <c r="D60" s="78">
        <v>94</v>
      </c>
      <c r="E60" s="84">
        <v>1143000</v>
      </c>
      <c r="F60" s="75"/>
    </row>
    <row r="61" spans="1:6" ht="16" x14ac:dyDescent="0.2">
      <c r="A61" s="91"/>
      <c r="B61" s="85" t="s">
        <v>64</v>
      </c>
      <c r="C61" s="86">
        <v>43070</v>
      </c>
      <c r="D61" s="87">
        <v>101</v>
      </c>
      <c r="E61" s="88">
        <v>1451000</v>
      </c>
      <c r="F61" s="75"/>
    </row>
    <row r="62" spans="1:6" ht="16" x14ac:dyDescent="0.2">
      <c r="A62" s="90">
        <v>2018</v>
      </c>
      <c r="B62" s="79" t="s">
        <v>63</v>
      </c>
      <c r="C62" s="80">
        <v>43101</v>
      </c>
      <c r="D62" s="81">
        <v>115</v>
      </c>
      <c r="E62" s="82">
        <v>543000</v>
      </c>
      <c r="F62" s="75"/>
    </row>
    <row r="63" spans="1:6" ht="16" x14ac:dyDescent="0.2">
      <c r="A63" s="89"/>
      <c r="B63" s="83" t="s">
        <v>62</v>
      </c>
      <c r="C63" s="73">
        <v>43132</v>
      </c>
      <c r="D63" s="78">
        <v>137</v>
      </c>
      <c r="E63" s="84">
        <v>574000</v>
      </c>
      <c r="F63" s="75"/>
    </row>
    <row r="64" spans="1:6" ht="16" x14ac:dyDescent="0.2">
      <c r="A64" s="89"/>
      <c r="B64" s="85" t="s">
        <v>61</v>
      </c>
      <c r="C64" s="86">
        <v>43160</v>
      </c>
      <c r="D64" s="87">
        <v>122</v>
      </c>
      <c r="E64" s="88">
        <v>1181000</v>
      </c>
      <c r="F64" s="75"/>
    </row>
    <row r="65" spans="1:6" ht="16" x14ac:dyDescent="0.2">
      <c r="A65" s="89"/>
      <c r="B65" s="79" t="s">
        <v>68</v>
      </c>
      <c r="C65" s="80">
        <v>43191</v>
      </c>
      <c r="D65" s="81">
        <v>129</v>
      </c>
      <c r="E65" s="82">
        <v>927000</v>
      </c>
      <c r="F65" s="75"/>
    </row>
    <row r="66" spans="1:6" ht="16" x14ac:dyDescent="0.2">
      <c r="A66" s="89"/>
      <c r="B66" s="83" t="s">
        <v>61</v>
      </c>
      <c r="C66" s="73">
        <v>43221</v>
      </c>
      <c r="D66" s="78">
        <v>140</v>
      </c>
      <c r="E66" s="84">
        <v>847000</v>
      </c>
      <c r="F66" s="75"/>
    </row>
    <row r="67" spans="1:6" ht="16" x14ac:dyDescent="0.2">
      <c r="A67" s="89"/>
      <c r="B67" s="85" t="s">
        <v>63</v>
      </c>
      <c r="C67" s="86">
        <v>43252</v>
      </c>
      <c r="D67" s="87">
        <v>154</v>
      </c>
      <c r="E67" s="88">
        <v>1093000</v>
      </c>
      <c r="F67" s="75"/>
    </row>
    <row r="68" spans="1:6" ht="16" x14ac:dyDescent="0.2">
      <c r="A68" s="89"/>
      <c r="B68" s="79" t="s">
        <v>63</v>
      </c>
      <c r="C68" s="80">
        <v>43282</v>
      </c>
      <c r="D68" s="81">
        <v>169</v>
      </c>
      <c r="E68" s="82">
        <v>1056000</v>
      </c>
      <c r="F68" s="75"/>
    </row>
    <row r="69" spans="1:6" ht="16" x14ac:dyDescent="0.2">
      <c r="A69" s="89"/>
      <c r="B69" s="83" t="s">
        <v>68</v>
      </c>
      <c r="C69" s="73">
        <v>43313</v>
      </c>
      <c r="D69" s="78">
        <v>179</v>
      </c>
      <c r="E69" s="84">
        <v>722000</v>
      </c>
      <c r="F69" s="75"/>
    </row>
    <row r="70" spans="1:6" ht="16" x14ac:dyDescent="0.2">
      <c r="A70" s="89"/>
      <c r="B70" s="85" t="s">
        <v>67</v>
      </c>
      <c r="C70" s="86">
        <v>43344</v>
      </c>
      <c r="D70" s="87">
        <v>171</v>
      </c>
      <c r="E70" s="88">
        <v>1668000</v>
      </c>
      <c r="F70" s="75"/>
    </row>
    <row r="71" spans="1:6" ht="16" x14ac:dyDescent="0.2">
      <c r="A71" s="89"/>
      <c r="B71" s="79" t="s">
        <v>66</v>
      </c>
      <c r="C71" s="80">
        <v>43374</v>
      </c>
      <c r="D71" s="81">
        <v>181</v>
      </c>
      <c r="E71" s="82">
        <v>1172000</v>
      </c>
      <c r="F71" s="75"/>
    </row>
    <row r="72" spans="1:6" ht="16" x14ac:dyDescent="0.2">
      <c r="A72" s="89"/>
      <c r="B72" s="83" t="s">
        <v>65</v>
      </c>
      <c r="C72" s="73">
        <v>43405</v>
      </c>
      <c r="D72" s="78">
        <v>177</v>
      </c>
      <c r="E72" s="84">
        <v>1345000</v>
      </c>
      <c r="F72" s="75"/>
    </row>
    <row r="73" spans="1:6" ht="16" x14ac:dyDescent="0.2">
      <c r="A73" s="91"/>
      <c r="B73" s="85" t="s">
        <v>64</v>
      </c>
      <c r="C73" s="86">
        <v>43435</v>
      </c>
      <c r="D73" s="87">
        <v>183</v>
      </c>
      <c r="E73" s="88">
        <v>2205000</v>
      </c>
      <c r="F73" s="75"/>
    </row>
    <row r="74" spans="1:6" ht="16" x14ac:dyDescent="0.2">
      <c r="A74" s="90">
        <v>2019</v>
      </c>
      <c r="B74" s="79" t="s">
        <v>63</v>
      </c>
      <c r="C74" s="80">
        <v>43466</v>
      </c>
      <c r="D74" s="81">
        <v>190</v>
      </c>
      <c r="E74" s="82">
        <v>548000</v>
      </c>
      <c r="F74" s="75"/>
    </row>
    <row r="75" spans="1:6" ht="16" x14ac:dyDescent="0.2">
      <c r="A75" s="89"/>
      <c r="B75" s="83" t="s">
        <v>62</v>
      </c>
      <c r="C75" s="73">
        <v>43497</v>
      </c>
      <c r="D75" s="78">
        <v>186</v>
      </c>
      <c r="E75" s="84">
        <v>747000</v>
      </c>
      <c r="F75" s="75"/>
    </row>
    <row r="76" spans="1:6" ht="16" x14ac:dyDescent="0.2">
      <c r="A76" s="89"/>
      <c r="B76" s="85" t="s">
        <v>61</v>
      </c>
      <c r="C76" s="86">
        <v>43525</v>
      </c>
      <c r="D76" s="87">
        <v>188</v>
      </c>
      <c r="E76" s="88">
        <v>1677000</v>
      </c>
      <c r="F76" s="75"/>
    </row>
    <row r="77" spans="1:6" ht="16" x14ac:dyDescent="0.2">
      <c r="A77" s="89"/>
      <c r="B77" s="79" t="s">
        <v>68</v>
      </c>
      <c r="C77" s="80">
        <v>43556</v>
      </c>
      <c r="D77" s="81">
        <v>180</v>
      </c>
      <c r="E77" s="82">
        <v>1299000</v>
      </c>
      <c r="F77" s="75"/>
    </row>
    <row r="78" spans="1:6" ht="16" x14ac:dyDescent="0.2">
      <c r="A78" s="89"/>
      <c r="B78" s="83" t="s">
        <v>61</v>
      </c>
      <c r="C78" s="73">
        <v>43586</v>
      </c>
      <c r="D78" s="78">
        <v>185</v>
      </c>
      <c r="E78" s="84">
        <v>408000</v>
      </c>
      <c r="F78" s="75"/>
    </row>
    <row r="79" spans="1:6" ht="16" x14ac:dyDescent="0.2">
      <c r="A79" s="89"/>
      <c r="B79" s="85" t="s">
        <v>63</v>
      </c>
      <c r="C79" s="86">
        <v>43617</v>
      </c>
      <c r="D79" s="87">
        <v>190</v>
      </c>
      <c r="E79" s="88">
        <v>875000</v>
      </c>
      <c r="F79" s="75"/>
    </row>
    <row r="80" spans="1:6" ht="16" x14ac:dyDescent="0.2">
      <c r="A80" s="89"/>
      <c r="B80" s="79" t="s">
        <v>63</v>
      </c>
      <c r="C80" s="80">
        <v>43647</v>
      </c>
      <c r="D80" s="81">
        <v>193</v>
      </c>
      <c r="E80" s="82">
        <v>1574000</v>
      </c>
      <c r="F80" s="75"/>
    </row>
    <row r="81" spans="1:6" ht="16" x14ac:dyDescent="0.2">
      <c r="A81" s="89"/>
      <c r="B81" s="83" t="s">
        <v>68</v>
      </c>
      <c r="C81" s="73">
        <v>43678</v>
      </c>
      <c r="D81" s="78">
        <v>194</v>
      </c>
      <c r="E81" s="84">
        <v>929000</v>
      </c>
      <c r="F81" s="75"/>
    </row>
    <row r="82" spans="1:6" ht="16" x14ac:dyDescent="0.2">
      <c r="A82" s="89"/>
      <c r="B82" s="85" t="s">
        <v>67</v>
      </c>
      <c r="C82" s="86">
        <v>43709</v>
      </c>
      <c r="D82" s="87">
        <v>195</v>
      </c>
      <c r="E82" s="88">
        <v>1176000</v>
      </c>
      <c r="F82" s="75"/>
    </row>
    <row r="83" spans="1:6" ht="16" x14ac:dyDescent="0.2">
      <c r="A83" s="89"/>
      <c r="B83" s="79" t="s">
        <v>66</v>
      </c>
      <c r="C83" s="80">
        <v>43739</v>
      </c>
      <c r="D83" s="81">
        <v>195</v>
      </c>
      <c r="E83" s="82">
        <v>1990000</v>
      </c>
      <c r="F83" s="75"/>
    </row>
    <row r="84" spans="1:6" ht="16" x14ac:dyDescent="0.2">
      <c r="A84" s="89"/>
      <c r="B84" s="83" t="s">
        <v>65</v>
      </c>
      <c r="C84" s="73">
        <v>43770</v>
      </c>
      <c r="D84" s="78">
        <v>195</v>
      </c>
      <c r="E84" s="84">
        <v>705000</v>
      </c>
      <c r="F84" s="75"/>
    </row>
    <row r="85" spans="1:6" ht="16" x14ac:dyDescent="0.2">
      <c r="A85" s="91"/>
      <c r="B85" s="85" t="s">
        <v>64</v>
      </c>
      <c r="C85" s="86">
        <v>43800</v>
      </c>
      <c r="D85" s="87">
        <v>197</v>
      </c>
      <c r="E85" s="88">
        <v>2216000</v>
      </c>
      <c r="F85" s="75"/>
    </row>
    <row r="86" spans="1:6" ht="16" x14ac:dyDescent="0.2">
      <c r="A86" s="90">
        <v>2020</v>
      </c>
      <c r="B86" s="79" t="s">
        <v>63</v>
      </c>
      <c r="C86" s="80">
        <v>43831</v>
      </c>
      <c r="D86" s="81">
        <v>200</v>
      </c>
      <c r="E86" s="82">
        <v>1895000</v>
      </c>
      <c r="F86" s="75"/>
    </row>
    <row r="87" spans="1:6" ht="16" x14ac:dyDescent="0.2">
      <c r="A87" s="89"/>
      <c r="B87" s="83" t="s">
        <v>62</v>
      </c>
      <c r="C87" s="73">
        <v>43862</v>
      </c>
      <c r="D87" s="78">
        <v>206</v>
      </c>
      <c r="E87" s="84">
        <v>581000</v>
      </c>
      <c r="F87" s="75"/>
    </row>
    <row r="88" spans="1:6" ht="16" x14ac:dyDescent="0.2">
      <c r="A88" s="89"/>
      <c r="B88" s="85" t="s">
        <v>61</v>
      </c>
      <c r="C88" s="86">
        <v>43891</v>
      </c>
      <c r="D88" s="87">
        <v>199</v>
      </c>
      <c r="E88" s="88">
        <v>2312000</v>
      </c>
      <c r="F88" s="75"/>
    </row>
    <row r="89" spans="1:6" ht="16" x14ac:dyDescent="0.2">
      <c r="A89" s="89"/>
      <c r="B89" s="79" t="s">
        <v>68</v>
      </c>
      <c r="C89" s="80">
        <v>43922</v>
      </c>
      <c r="D89" s="81">
        <v>198</v>
      </c>
      <c r="E89" s="82">
        <v>4098000</v>
      </c>
      <c r="F89" s="75"/>
    </row>
    <row r="90" spans="1:6" ht="16" x14ac:dyDescent="0.2">
      <c r="A90" s="89"/>
      <c r="B90" s="83" t="s">
        <v>61</v>
      </c>
      <c r="C90" s="73">
        <v>43952</v>
      </c>
      <c r="D90" s="78">
        <v>195</v>
      </c>
      <c r="E90" s="84">
        <v>470000</v>
      </c>
      <c r="F90" s="75"/>
    </row>
    <row r="91" spans="1:6" ht="16" x14ac:dyDescent="0.2">
      <c r="A91" s="89"/>
      <c r="B91" s="85" t="s">
        <v>63</v>
      </c>
      <c r="C91" s="86">
        <v>43983</v>
      </c>
      <c r="D91" s="87">
        <v>202</v>
      </c>
      <c r="E91" s="88">
        <v>1059000</v>
      </c>
      <c r="F91" s="75"/>
    </row>
    <row r="92" spans="1:6" ht="16" x14ac:dyDescent="0.2">
      <c r="A92" s="89"/>
      <c r="B92" s="79" t="s">
        <v>63</v>
      </c>
      <c r="C92" s="80">
        <v>44013</v>
      </c>
      <c r="D92" s="81">
        <v>199</v>
      </c>
      <c r="E92" s="82">
        <v>2509000</v>
      </c>
      <c r="F92" s="75"/>
    </row>
    <row r="93" spans="1:6" ht="16" x14ac:dyDescent="0.2">
      <c r="A93" s="89"/>
      <c r="B93" s="83" t="s">
        <v>68</v>
      </c>
      <c r="C93" s="73">
        <v>44044</v>
      </c>
      <c r="D93" s="78">
        <v>196</v>
      </c>
      <c r="E93" s="84">
        <v>857000</v>
      </c>
      <c r="F93" s="75"/>
    </row>
    <row r="94" spans="1:6" ht="16" x14ac:dyDescent="0.2">
      <c r="A94" s="89"/>
      <c r="B94" s="85" t="s">
        <v>67</v>
      </c>
      <c r="C94" s="86">
        <v>44075</v>
      </c>
      <c r="D94" s="87">
        <v>196</v>
      </c>
      <c r="E94" s="88">
        <v>1553000</v>
      </c>
      <c r="F94" s="75"/>
    </row>
    <row r="95" spans="1:6" ht="16" x14ac:dyDescent="0.2">
      <c r="A95" s="89"/>
      <c r="B95" s="79" t="s">
        <v>66</v>
      </c>
      <c r="C95" s="80">
        <v>44105</v>
      </c>
      <c r="D95" s="81">
        <v>198</v>
      </c>
      <c r="E95" s="82">
        <v>2237000</v>
      </c>
      <c r="F95" s="75"/>
    </row>
    <row r="96" spans="1:6" ht="16" x14ac:dyDescent="0.2">
      <c r="A96" s="89"/>
      <c r="B96" s="83" t="s">
        <v>65</v>
      </c>
      <c r="C96" s="73">
        <v>44136</v>
      </c>
      <c r="D96" s="78">
        <v>196</v>
      </c>
      <c r="E96" s="84">
        <v>1207000</v>
      </c>
      <c r="F96" s="75"/>
    </row>
    <row r="97" spans="1:6" ht="16" x14ac:dyDescent="0.2">
      <c r="A97" s="91"/>
      <c r="B97" s="85" t="s">
        <v>64</v>
      </c>
      <c r="C97" s="86">
        <v>44166</v>
      </c>
      <c r="D97" s="87">
        <v>199</v>
      </c>
      <c r="E97" s="88">
        <v>2997000</v>
      </c>
      <c r="F97" s="75"/>
    </row>
    <row r="98" spans="1:6" ht="16" x14ac:dyDescent="0.2">
      <c r="A98" s="90">
        <v>2021</v>
      </c>
      <c r="B98" s="79" t="s">
        <v>63</v>
      </c>
      <c r="C98" s="80">
        <v>44197</v>
      </c>
      <c r="D98" s="81">
        <v>199</v>
      </c>
      <c r="E98" s="82">
        <v>2176000</v>
      </c>
      <c r="F98" s="75"/>
    </row>
    <row r="99" spans="1:6" ht="16" x14ac:dyDescent="0.2">
      <c r="A99" s="89"/>
      <c r="B99" s="83" t="s">
        <v>62</v>
      </c>
      <c r="C99" s="73">
        <v>44228</v>
      </c>
      <c r="D99" s="78">
        <v>197</v>
      </c>
      <c r="E99" s="84">
        <v>1019000</v>
      </c>
      <c r="F99" s="75"/>
    </row>
    <row r="100" spans="1:6" ht="16" x14ac:dyDescent="0.2">
      <c r="A100" s="89"/>
      <c r="B100" s="85" t="s">
        <v>61</v>
      </c>
      <c r="C100" s="86">
        <v>44256</v>
      </c>
      <c r="D100" s="87">
        <v>198</v>
      </c>
      <c r="E100" s="88">
        <v>3490000</v>
      </c>
      <c r="F100" s="75"/>
    </row>
    <row r="101" spans="1:6" ht="16" x14ac:dyDescent="0.2">
      <c r="A101" s="89"/>
      <c r="B101" s="79" t="s">
        <v>68</v>
      </c>
      <c r="C101" s="80">
        <v>44287</v>
      </c>
      <c r="D101" s="81">
        <v>192</v>
      </c>
      <c r="E101" s="82">
        <v>3445000</v>
      </c>
      <c r="F101" s="75"/>
    </row>
    <row r="102" spans="1:6" ht="16" x14ac:dyDescent="0.2">
      <c r="A102" s="89"/>
      <c r="B102" s="83" t="s">
        <v>61</v>
      </c>
      <c r="C102" s="73">
        <v>44317</v>
      </c>
      <c r="D102" s="78">
        <v>190</v>
      </c>
      <c r="E102" s="84">
        <v>791000</v>
      </c>
      <c r="F102" s="75"/>
    </row>
    <row r="103" spans="1:6" ht="16" x14ac:dyDescent="0.2">
      <c r="A103" s="89"/>
      <c r="B103" s="85" t="s">
        <v>63</v>
      </c>
      <c r="C103" s="86">
        <v>44348</v>
      </c>
      <c r="D103" s="87">
        <v>190</v>
      </c>
      <c r="E103" s="88">
        <v>1873000</v>
      </c>
      <c r="F103" s="75"/>
    </row>
    <row r="104" spans="1:6" ht="16" x14ac:dyDescent="0.2">
      <c r="A104" s="89"/>
      <c r="B104" s="79" t="s">
        <v>63</v>
      </c>
      <c r="C104" s="80">
        <v>44378</v>
      </c>
      <c r="D104" s="81">
        <v>188</v>
      </c>
      <c r="E104" s="82">
        <v>2125000</v>
      </c>
      <c r="F104" s="75"/>
    </row>
    <row r="105" spans="1:6" ht="16" x14ac:dyDescent="0.2">
      <c r="A105" s="89"/>
      <c r="B105" s="83" t="s">
        <v>68</v>
      </c>
      <c r="C105" s="73">
        <v>44409</v>
      </c>
      <c r="D105" s="78">
        <v>185</v>
      </c>
      <c r="E105" s="84">
        <v>709000</v>
      </c>
      <c r="F105" s="75"/>
    </row>
    <row r="106" spans="1:6" ht="16" x14ac:dyDescent="0.2">
      <c r="A106" s="89"/>
      <c r="B106" s="85" t="s">
        <v>67</v>
      </c>
      <c r="C106" s="86">
        <v>44440</v>
      </c>
      <c r="D106" s="87">
        <v>183</v>
      </c>
      <c r="E106" s="88">
        <v>1518000</v>
      </c>
      <c r="F106" s="75"/>
    </row>
    <row r="107" spans="1:6" ht="16" x14ac:dyDescent="0.2">
      <c r="A107" s="89"/>
      <c r="B107" s="79" t="s">
        <v>66</v>
      </c>
      <c r="C107" s="80">
        <v>44470</v>
      </c>
      <c r="D107" s="81">
        <v>182</v>
      </c>
      <c r="E107" s="82">
        <v>3782000</v>
      </c>
      <c r="F107" s="75"/>
    </row>
    <row r="108" spans="1:6" ht="16" x14ac:dyDescent="0.2">
      <c r="A108" s="89"/>
      <c r="B108" s="83" t="s">
        <v>65</v>
      </c>
      <c r="C108" s="73">
        <v>44501</v>
      </c>
      <c r="D108" s="78">
        <v>174</v>
      </c>
      <c r="E108" s="84">
        <v>1125000</v>
      </c>
      <c r="F108" s="75"/>
    </row>
    <row r="109" spans="1:6" ht="16" x14ac:dyDescent="0.2">
      <c r="A109" s="91"/>
      <c r="B109" s="85" t="s">
        <v>64</v>
      </c>
      <c r="C109" s="86">
        <v>44531</v>
      </c>
      <c r="D109" s="87">
        <v>172</v>
      </c>
      <c r="E109" s="88">
        <v>3217000</v>
      </c>
      <c r="F109" s="75"/>
    </row>
    <row r="110" spans="1:6" ht="16" x14ac:dyDescent="0.2">
      <c r="A110" s="90">
        <v>2022</v>
      </c>
      <c r="B110" s="79" t="s">
        <v>63</v>
      </c>
      <c r="C110" s="80">
        <v>44562</v>
      </c>
      <c r="D110" s="81">
        <v>167</v>
      </c>
      <c r="E110" s="82">
        <v>3389000</v>
      </c>
      <c r="F110" s="75"/>
    </row>
    <row r="111" spans="1:6" ht="16" x14ac:dyDescent="0.2">
      <c r="A111" s="89"/>
      <c r="B111" s="83" t="s">
        <v>62</v>
      </c>
      <c r="C111" s="73">
        <v>44593</v>
      </c>
      <c r="D111" s="78">
        <v>163</v>
      </c>
      <c r="E111" s="84">
        <v>1550000</v>
      </c>
      <c r="F111" s="75"/>
    </row>
    <row r="112" spans="1:6" ht="16" x14ac:dyDescent="0.2">
      <c r="A112" s="89"/>
      <c r="B112" s="85" t="s">
        <v>61</v>
      </c>
      <c r="C112" s="86">
        <v>44621</v>
      </c>
      <c r="D112" s="87">
        <v>158</v>
      </c>
      <c r="E112" s="88">
        <v>3301000</v>
      </c>
      <c r="F112" s="75"/>
    </row>
    <row r="113" spans="1:6" ht="16" x14ac:dyDescent="0.2">
      <c r="A113" s="89"/>
      <c r="B113" s="79" t="s">
        <v>68</v>
      </c>
      <c r="C113" s="80">
        <v>44652</v>
      </c>
      <c r="D113" s="81">
        <v>153</v>
      </c>
      <c r="E113" s="82">
        <v>4584000</v>
      </c>
      <c r="F113" s="75"/>
    </row>
    <row r="114" spans="1:6" ht="16" x14ac:dyDescent="0.2">
      <c r="A114" s="89"/>
      <c r="B114" s="83" t="s">
        <v>61</v>
      </c>
      <c r="C114" s="73">
        <v>44682</v>
      </c>
      <c r="D114" s="78">
        <v>125</v>
      </c>
      <c r="E114" s="84">
        <v>861000</v>
      </c>
      <c r="F114" s="75"/>
    </row>
    <row r="115" spans="1:6" ht="16" x14ac:dyDescent="0.2">
      <c r="A115" s="89"/>
      <c r="B115" s="85" t="s">
        <v>63</v>
      </c>
      <c r="C115" s="86">
        <v>44713</v>
      </c>
      <c r="D115" s="87">
        <v>113</v>
      </c>
      <c r="E115" s="88">
        <v>1268000</v>
      </c>
      <c r="F115" s="75"/>
    </row>
    <row r="116" spans="1:6" ht="16" x14ac:dyDescent="0.2">
      <c r="A116" s="89"/>
      <c r="B116" s="79" t="s">
        <v>63</v>
      </c>
      <c r="C116" s="80">
        <v>44743</v>
      </c>
      <c r="D116" s="81">
        <v>117</v>
      </c>
      <c r="E116" s="82">
        <v>3680000</v>
      </c>
      <c r="F116" s="75"/>
    </row>
    <row r="117" spans="1:6" ht="16" x14ac:dyDescent="0.2">
      <c r="A117" s="89"/>
      <c r="B117" s="83" t="s">
        <v>68</v>
      </c>
      <c r="C117" s="73">
        <v>44774</v>
      </c>
      <c r="D117" s="78">
        <v>97</v>
      </c>
      <c r="E117" s="84">
        <v>1624000</v>
      </c>
      <c r="F117" s="75"/>
    </row>
    <row r="118" spans="1:6" ht="16" x14ac:dyDescent="0.2">
      <c r="A118" s="89"/>
      <c r="B118" s="85" t="s">
        <v>67</v>
      </c>
      <c r="C118" s="86">
        <v>44805</v>
      </c>
      <c r="D118" s="87">
        <v>102</v>
      </c>
      <c r="E118" s="88">
        <v>1759000</v>
      </c>
      <c r="F118" s="75"/>
    </row>
    <row r="119" spans="1:6" ht="16" x14ac:dyDescent="0.2">
      <c r="A119" s="89"/>
      <c r="B119" s="79" t="s">
        <v>66</v>
      </c>
      <c r="C119" s="80">
        <v>44835</v>
      </c>
      <c r="D119" s="81">
        <v>106</v>
      </c>
      <c r="E119" s="82">
        <v>5005000</v>
      </c>
      <c r="F119" s="75"/>
    </row>
    <row r="120" spans="1:6" ht="16" x14ac:dyDescent="0.2">
      <c r="A120" s="89"/>
      <c r="B120" s="83" t="s">
        <v>65</v>
      </c>
      <c r="C120" s="73">
        <v>44866</v>
      </c>
      <c r="D120" s="78">
        <v>81</v>
      </c>
      <c r="E120" s="84">
        <v>2379000</v>
      </c>
      <c r="F120" s="75"/>
    </row>
    <row r="121" spans="1:6" ht="16" x14ac:dyDescent="0.2">
      <c r="A121" s="91"/>
      <c r="B121" s="85" t="s">
        <v>64</v>
      </c>
      <c r="C121" s="86">
        <v>44896</v>
      </c>
      <c r="D121" s="87">
        <v>86</v>
      </c>
      <c r="E121" s="88">
        <v>3001000</v>
      </c>
      <c r="F121" s="75"/>
    </row>
    <row r="122" spans="1:6" ht="16" x14ac:dyDescent="0.2">
      <c r="A122" s="90">
        <v>2023</v>
      </c>
      <c r="B122" s="79" t="s">
        <v>63</v>
      </c>
      <c r="C122" s="80">
        <v>44927</v>
      </c>
      <c r="D122" s="81">
        <v>81</v>
      </c>
      <c r="E122" s="82">
        <v>4564000</v>
      </c>
      <c r="F122" s="75"/>
    </row>
    <row r="123" spans="1:6" ht="16" x14ac:dyDescent="0.2">
      <c r="A123" s="89"/>
      <c r="B123" s="83" t="s">
        <v>62</v>
      </c>
      <c r="C123" s="73">
        <v>44980</v>
      </c>
      <c r="D123" s="78">
        <v>71</v>
      </c>
      <c r="E123" s="84">
        <v>1293000</v>
      </c>
      <c r="F123" s="74"/>
    </row>
    <row r="124" spans="1:6" ht="16" x14ac:dyDescent="0.2">
      <c r="A124" s="89"/>
      <c r="B124" s="85" t="s">
        <v>61</v>
      </c>
      <c r="C124" s="86">
        <v>45008</v>
      </c>
      <c r="D124" s="87">
        <v>73</v>
      </c>
      <c r="E124" s="88">
        <v>2702000</v>
      </c>
      <c r="F124" s="75"/>
    </row>
    <row r="125" spans="1:6" ht="16" x14ac:dyDescent="0.2">
      <c r="A125" s="89"/>
      <c r="B125" s="79" t="s">
        <v>68</v>
      </c>
      <c r="C125" s="80">
        <v>45039</v>
      </c>
      <c r="D125" s="81">
        <v>74</v>
      </c>
      <c r="E125" s="82">
        <v>5596000</v>
      </c>
      <c r="F125" s="75"/>
    </row>
    <row r="126" spans="1:6" ht="16" x14ac:dyDescent="0.2">
      <c r="A126" s="89"/>
      <c r="B126" s="83" t="s">
        <v>61</v>
      </c>
      <c r="C126" s="73">
        <v>45069</v>
      </c>
      <c r="D126" s="78">
        <v>81</v>
      </c>
      <c r="E126" s="84">
        <v>1684000</v>
      </c>
      <c r="F126" s="75"/>
    </row>
    <row r="127" spans="1:6" ht="16" x14ac:dyDescent="0.2">
      <c r="A127" s="89"/>
      <c r="B127" s="85" t="s">
        <v>63</v>
      </c>
      <c r="C127" s="86">
        <v>45100</v>
      </c>
      <c r="D127" s="87">
        <v>79</v>
      </c>
      <c r="E127" s="88">
        <v>2470000</v>
      </c>
      <c r="F127" s="75"/>
    </row>
    <row r="128" spans="1:6" ht="16" x14ac:dyDescent="0.2">
      <c r="A128" s="89"/>
      <c r="B128" s="79" t="s">
        <v>63</v>
      </c>
      <c r="C128" s="80">
        <v>45108</v>
      </c>
      <c r="D128" s="81">
        <v>75</v>
      </c>
      <c r="E128" s="82">
        <v>4347000</v>
      </c>
      <c r="F128" s="75"/>
    </row>
    <row r="129" spans="1:6" ht="16" x14ac:dyDescent="0.2">
      <c r="A129" s="89"/>
      <c r="B129" s="83" t="s">
        <v>68</v>
      </c>
      <c r="C129" s="73">
        <v>45161</v>
      </c>
      <c r="D129" s="78">
        <v>77</v>
      </c>
      <c r="E129" s="84">
        <v>2044000</v>
      </c>
      <c r="F129" s="75"/>
    </row>
    <row r="130" spans="1:6" ht="16" x14ac:dyDescent="0.2">
      <c r="A130" s="89"/>
      <c r="B130" s="85" t="s">
        <v>67</v>
      </c>
      <c r="C130" s="86">
        <v>45170</v>
      </c>
      <c r="D130" s="87">
        <v>73</v>
      </c>
      <c r="E130" s="88">
        <v>1993000</v>
      </c>
      <c r="F130" s="75"/>
    </row>
    <row r="131" spans="1:6" ht="16" x14ac:dyDescent="0.2">
      <c r="A131" s="89"/>
      <c r="B131" s="79" t="s">
        <v>66</v>
      </c>
      <c r="C131" s="80">
        <v>45200</v>
      </c>
      <c r="D131" s="81">
        <v>76</v>
      </c>
      <c r="E131" s="82">
        <v>4661000</v>
      </c>
      <c r="F131" s="75"/>
    </row>
    <row r="132" spans="1:6" ht="16" x14ac:dyDescent="0.2">
      <c r="A132" s="89"/>
      <c r="B132" s="83" t="s">
        <v>65</v>
      </c>
      <c r="C132" s="73">
        <v>45231</v>
      </c>
      <c r="D132" s="78">
        <v>70</v>
      </c>
      <c r="E132" s="84">
        <v>2672000</v>
      </c>
      <c r="F132" s="75"/>
    </row>
    <row r="133" spans="1:6" ht="16" x14ac:dyDescent="0.2">
      <c r="A133" s="91"/>
      <c r="B133" s="85" t="s">
        <v>64</v>
      </c>
      <c r="C133" s="86">
        <v>45261</v>
      </c>
      <c r="D133" s="87">
        <v>73</v>
      </c>
      <c r="E133" s="88">
        <v>6161000</v>
      </c>
      <c r="F133" s="75"/>
    </row>
    <row r="134" spans="1:6" ht="16" x14ac:dyDescent="0.2">
      <c r="A134" s="90">
        <v>2024</v>
      </c>
      <c r="B134" s="79" t="s">
        <v>63</v>
      </c>
      <c r="C134" s="80">
        <v>45292</v>
      </c>
      <c r="D134" s="81">
        <v>69</v>
      </c>
      <c r="E134" s="82">
        <v>6196000</v>
      </c>
      <c r="F134" s="75"/>
    </row>
    <row r="135" spans="1:6" ht="16" x14ac:dyDescent="0.2">
      <c r="A135" s="89"/>
      <c r="B135" s="83" t="s">
        <v>62</v>
      </c>
      <c r="C135" s="73">
        <v>45324</v>
      </c>
      <c r="D135" s="78">
        <v>62</v>
      </c>
      <c r="E135" s="84">
        <v>1911000</v>
      </c>
      <c r="F135" s="75"/>
    </row>
    <row r="136" spans="1:6" ht="16" x14ac:dyDescent="0.2">
      <c r="A136" s="89"/>
      <c r="B136" s="85" t="s">
        <v>61</v>
      </c>
      <c r="C136" s="86">
        <v>45375</v>
      </c>
      <c r="D136" s="87">
        <v>66</v>
      </c>
      <c r="E136" s="88">
        <v>3999000</v>
      </c>
      <c r="F136" s="75"/>
    </row>
    <row r="137" spans="1:6" ht="16" x14ac:dyDescent="0.2">
      <c r="A137" s="89"/>
      <c r="B137" s="79"/>
      <c r="C137" s="80"/>
      <c r="D137" s="81"/>
      <c r="E137" s="82"/>
      <c r="F137" s="75"/>
    </row>
    <row r="138" spans="1:6" ht="16" x14ac:dyDescent="0.2">
      <c r="A138" s="89"/>
      <c r="B138" s="83"/>
      <c r="C138" s="73"/>
      <c r="D138" s="78"/>
      <c r="E138" s="84"/>
      <c r="F138" s="75"/>
    </row>
    <row r="139" spans="1:6" ht="16" x14ac:dyDescent="0.2">
      <c r="A139" s="89"/>
      <c r="B139" s="85"/>
      <c r="C139" s="86"/>
      <c r="D139" s="87"/>
      <c r="E139" s="88"/>
      <c r="F139" s="75"/>
    </row>
    <row r="140" spans="1:6" ht="16" x14ac:dyDescent="0.2">
      <c r="A140" s="89"/>
      <c r="B140" s="79"/>
      <c r="C140" s="80"/>
      <c r="D140" s="81"/>
      <c r="E140" s="82"/>
      <c r="F140" s="75"/>
    </row>
    <row r="141" spans="1:6" ht="16" x14ac:dyDescent="0.2">
      <c r="A141" s="89"/>
      <c r="B141" s="83"/>
      <c r="C141" s="73"/>
      <c r="D141" s="78"/>
      <c r="E141" s="84"/>
      <c r="F141" s="75"/>
    </row>
    <row r="142" spans="1:6" ht="16" x14ac:dyDescent="0.2">
      <c r="A142" s="89"/>
      <c r="B142" s="85"/>
      <c r="C142" s="86"/>
      <c r="D142" s="87"/>
      <c r="E142" s="88"/>
      <c r="F142" s="75"/>
    </row>
    <row r="143" spans="1:6" ht="16" x14ac:dyDescent="0.2">
      <c r="A143" s="89"/>
      <c r="B143" s="79"/>
      <c r="C143" s="80"/>
      <c r="D143" s="81"/>
      <c r="E143" s="82"/>
      <c r="F143" s="75"/>
    </row>
    <row r="144" spans="1:6" ht="16" x14ac:dyDescent="0.2">
      <c r="A144" s="89"/>
      <c r="B144" s="83"/>
      <c r="C144" s="73"/>
      <c r="D144" s="78"/>
      <c r="E144" s="84"/>
      <c r="F144" s="75"/>
    </row>
    <row r="145" spans="1:6" ht="16" x14ac:dyDescent="0.2">
      <c r="A145" s="91"/>
      <c r="B145" s="85"/>
      <c r="C145" s="86"/>
      <c r="D145" s="87"/>
      <c r="E145" s="88"/>
      <c r="F145" s="75"/>
    </row>
  </sheetData>
  <hyperlinks>
    <hyperlink ref="I1" r:id="rId1" xr:uid="{F86C74AF-2FE9-4A42-A048-637BB8D47D5D}"/>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5E15-AEBE-0C49-84E0-F68323BA3A50}">
  <sheetPr>
    <tabColor theme="0" tint="-0.34998626667073579"/>
  </sheetPr>
  <dimension ref="A1:AB82"/>
  <sheetViews>
    <sheetView topLeftCell="A35" workbookViewId="0">
      <selection activeCell="K89" sqref="K89"/>
    </sheetView>
  </sheetViews>
  <sheetFormatPr baseColWidth="10" defaultColWidth="8.83203125" defaultRowHeight="15" x14ac:dyDescent="0.2"/>
  <cols>
    <col min="1" max="1" width="44.5" style="23" bestFit="1" customWidth="1"/>
    <col min="2" max="3" width="8.83203125" style="23"/>
    <col min="4" max="21" width="11.33203125" style="23" bestFit="1" customWidth="1"/>
    <col min="22" max="24" width="10.5" style="23" bestFit="1" customWidth="1"/>
    <col min="25" max="28" width="11.5"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144"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0</v>
      </c>
      <c r="X2" s="142">
        <v>0</v>
      </c>
      <c r="Y2" s="142">
        <v>0</v>
      </c>
      <c r="Z2" s="142">
        <v>0</v>
      </c>
      <c r="AA2" s="142">
        <v>0</v>
      </c>
      <c r="AB2" s="142">
        <v>0</v>
      </c>
    </row>
    <row r="3" spans="1:28" x14ac:dyDescent="0.2">
      <c r="A3" s="143" t="s">
        <v>330</v>
      </c>
      <c r="B3" s="144"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144" t="s">
        <v>303</v>
      </c>
      <c r="C4" s="23" t="s">
        <v>302</v>
      </c>
      <c r="D4" s="142">
        <v>5.8022944923636954</v>
      </c>
      <c r="E4" s="142">
        <v>11.518694998813009</v>
      </c>
      <c r="F4" s="142">
        <v>3.3704153781382762</v>
      </c>
      <c r="G4" s="142">
        <v>3.3704153781382749</v>
      </c>
      <c r="H4" s="142">
        <v>3.3704153781382762</v>
      </c>
      <c r="I4" s="142">
        <v>3.3704153781382762</v>
      </c>
      <c r="J4" s="142">
        <v>3.3704153781382762</v>
      </c>
      <c r="K4" s="142">
        <v>3.3704153781382762</v>
      </c>
      <c r="L4" s="142">
        <v>3.3704153781382749</v>
      </c>
      <c r="M4" s="142">
        <v>3.3704153781382749</v>
      </c>
      <c r="N4" s="142">
        <v>3.3704153781382749</v>
      </c>
      <c r="O4" s="142">
        <v>3.3704153781382749</v>
      </c>
      <c r="P4" s="142">
        <v>3.3704153781382749</v>
      </c>
      <c r="Q4" s="142">
        <v>3.3704153781382749</v>
      </c>
      <c r="R4" s="142">
        <v>3.3704153781382749</v>
      </c>
      <c r="S4" s="142">
        <v>3.3704153781382749</v>
      </c>
      <c r="T4" s="142">
        <v>3.3704153781382749</v>
      </c>
      <c r="U4" s="142">
        <v>3.3704153781382749</v>
      </c>
      <c r="V4" s="142">
        <v>3.3704153781382749</v>
      </c>
      <c r="W4" s="142">
        <v>3.3704153781382749</v>
      </c>
      <c r="X4" s="142">
        <v>3.3704153781382749</v>
      </c>
      <c r="Y4" s="142">
        <v>3.3704153781382749</v>
      </c>
      <c r="Z4" s="142">
        <v>3.3704153781382749</v>
      </c>
      <c r="AA4" s="142">
        <v>3.3704153781382749</v>
      </c>
      <c r="AB4" s="142">
        <v>3.3704153781382749</v>
      </c>
    </row>
    <row r="5" spans="1:28" x14ac:dyDescent="0.2">
      <c r="A5" s="143" t="s">
        <v>327</v>
      </c>
      <c r="B5" s="144" t="s">
        <v>303</v>
      </c>
      <c r="C5" s="23" t="s">
        <v>302</v>
      </c>
      <c r="D5" s="142">
        <v>5.8022944923636954</v>
      </c>
      <c r="E5" s="142">
        <v>11.518694998813039</v>
      </c>
      <c r="F5" s="142">
        <v>2.1308859513966931</v>
      </c>
      <c r="G5" s="142">
        <v>1.2785315708380149</v>
      </c>
      <c r="H5" s="142">
        <v>0.7671189425028091</v>
      </c>
      <c r="I5" s="142">
        <v>0.46027136550168551</v>
      </c>
      <c r="J5" s="142">
        <v>0.27616281930101128</v>
      </c>
      <c r="K5" s="142">
        <v>0.16569769158060679</v>
      </c>
      <c r="L5" s="142">
        <v>9.9418614948364029E-2</v>
      </c>
      <c r="M5" s="142">
        <v>5.9651168969018412E-2</v>
      </c>
      <c r="N5" s="142">
        <v>3.579070138141105E-2</v>
      </c>
      <c r="O5" s="142">
        <v>2.1474420828846631E-2</v>
      </c>
      <c r="P5" s="142">
        <v>0</v>
      </c>
      <c r="Q5" s="142">
        <v>0</v>
      </c>
      <c r="R5" s="142">
        <v>0</v>
      </c>
      <c r="S5" s="142">
        <v>0</v>
      </c>
      <c r="T5" s="142">
        <v>0</v>
      </c>
      <c r="U5" s="142">
        <v>0</v>
      </c>
      <c r="V5" s="142">
        <v>0</v>
      </c>
      <c r="W5" s="142">
        <v>0</v>
      </c>
      <c r="X5" s="142">
        <v>0</v>
      </c>
      <c r="Y5" s="142">
        <v>0</v>
      </c>
      <c r="Z5" s="142">
        <v>0</v>
      </c>
      <c r="AA5" s="142">
        <v>0</v>
      </c>
      <c r="AB5" s="142">
        <v>0</v>
      </c>
    </row>
    <row r="6" spans="1:28" x14ac:dyDescent="0.2">
      <c r="A6" s="143" t="s">
        <v>0</v>
      </c>
      <c r="B6" s="144" t="s">
        <v>303</v>
      </c>
      <c r="C6" s="23" t="s">
        <v>302</v>
      </c>
      <c r="D6" s="142">
        <v>281.16396700229922</v>
      </c>
      <c r="E6" s="142">
        <v>281.16396700229922</v>
      </c>
      <c r="F6" s="142">
        <v>281.16396700229922</v>
      </c>
      <c r="G6" s="142">
        <v>281.16396700229922</v>
      </c>
      <c r="H6" s="142">
        <v>281.16396700229922</v>
      </c>
      <c r="I6" s="142">
        <v>281.16396700229922</v>
      </c>
      <c r="J6" s="142">
        <v>281.16396700229922</v>
      </c>
      <c r="K6" s="142">
        <v>281.16396700229922</v>
      </c>
      <c r="L6" s="142">
        <v>281.16396700229927</v>
      </c>
      <c r="M6" s="142">
        <v>281.16396700229927</v>
      </c>
      <c r="N6" s="142">
        <v>281.16396700229927</v>
      </c>
      <c r="O6" s="142">
        <v>281.16396700229927</v>
      </c>
      <c r="P6" s="142">
        <v>281.16396700229927</v>
      </c>
      <c r="Q6" s="142">
        <v>281.16396700229927</v>
      </c>
      <c r="R6" s="142">
        <v>281.16396700229927</v>
      </c>
      <c r="S6" s="142">
        <v>281.16396700229927</v>
      </c>
      <c r="T6" s="142">
        <v>281.16396700229927</v>
      </c>
      <c r="U6" s="142">
        <v>281.16396700229927</v>
      </c>
      <c r="V6" s="142">
        <v>281.16396700229927</v>
      </c>
      <c r="W6" s="142">
        <v>281.16396700229927</v>
      </c>
      <c r="X6" s="142">
        <v>281.16396700229927</v>
      </c>
      <c r="Y6" s="142">
        <v>281.16396700229927</v>
      </c>
      <c r="Z6" s="142">
        <v>281.16396700229927</v>
      </c>
      <c r="AA6" s="142">
        <v>281.16396700229927</v>
      </c>
      <c r="AB6" s="142">
        <v>281.16396700229927</v>
      </c>
    </row>
    <row r="7" spans="1:28" x14ac:dyDescent="0.2">
      <c r="A7" s="143" t="s">
        <v>97</v>
      </c>
      <c r="B7" s="144" t="s">
        <v>303</v>
      </c>
      <c r="C7" s="23" t="s">
        <v>302</v>
      </c>
      <c r="D7" s="142">
        <v>12394.075118723969</v>
      </c>
      <c r="E7" s="142">
        <v>12078.55315256515</v>
      </c>
      <c r="F7" s="142">
        <v>11612.38832067946</v>
      </c>
      <c r="G7" s="142">
        <v>11272.88216981195</v>
      </c>
      <c r="H7" s="142">
        <v>10913.35025011942</v>
      </c>
      <c r="I7" s="142">
        <v>10486.560522742389</v>
      </c>
      <c r="J7" s="142">
        <v>10040.58398282214</v>
      </c>
      <c r="K7" s="142">
        <v>9576.2266623162559</v>
      </c>
      <c r="L7" s="142">
        <v>9090.4400649941053</v>
      </c>
      <c r="M7" s="142">
        <v>8582.2159985613507</v>
      </c>
      <c r="N7" s="142">
        <v>8051.9557676982977</v>
      </c>
      <c r="O7" s="142">
        <v>7492.1411850500181</v>
      </c>
      <c r="P7" s="142">
        <v>6916.5307218759981</v>
      </c>
      <c r="Q7" s="142">
        <v>6331.9536777557023</v>
      </c>
      <c r="R7" s="142">
        <v>5764.4586638937844</v>
      </c>
      <c r="S7" s="142">
        <v>5218.2243414733293</v>
      </c>
      <c r="T7" s="142">
        <v>4698.3232726265196</v>
      </c>
      <c r="U7" s="142">
        <v>4207.9193518321699</v>
      </c>
      <c r="V7" s="142">
        <v>3745.9643527355079</v>
      </c>
      <c r="W7" s="142">
        <v>3313.4408276794511</v>
      </c>
      <c r="X7" s="142">
        <v>2911.628222349776</v>
      </c>
      <c r="Y7" s="142">
        <v>2541.46774638735</v>
      </c>
      <c r="Z7" s="142">
        <v>2200.8953722041319</v>
      </c>
      <c r="AA7" s="142">
        <v>1890.460241071235</v>
      </c>
      <c r="AB7" s="142">
        <v>1632.283211203908</v>
      </c>
    </row>
    <row r="8" spans="1:28" x14ac:dyDescent="0.2">
      <c r="A8" s="143" t="s">
        <v>326</v>
      </c>
      <c r="B8" s="144" t="s">
        <v>303</v>
      </c>
      <c r="C8" s="23" t="s">
        <v>302</v>
      </c>
      <c r="D8" s="142">
        <v>498.1990930995043</v>
      </c>
      <c r="E8" s="142">
        <v>497.75217017155933</v>
      </c>
      <c r="F8" s="142">
        <v>519.83275540973443</v>
      </c>
      <c r="G8" s="142">
        <v>522.98009198671639</v>
      </c>
      <c r="H8" s="142">
        <v>519.49400373542176</v>
      </c>
      <c r="I8" s="142">
        <v>514.79405571640268</v>
      </c>
      <c r="J8" s="142">
        <v>508.66927933045821</v>
      </c>
      <c r="K8" s="142">
        <v>501.13225739519339</v>
      </c>
      <c r="L8" s="142">
        <v>492.98068126034019</v>
      </c>
      <c r="M8" s="142">
        <v>501.53553021305402</v>
      </c>
      <c r="N8" s="142">
        <v>510.01321348632172</v>
      </c>
      <c r="O8" s="142">
        <v>518.42487286393066</v>
      </c>
      <c r="P8" s="142">
        <v>526.77999363831225</v>
      </c>
      <c r="Q8" s="142">
        <v>535.04402220865165</v>
      </c>
      <c r="R8" s="142">
        <v>543.24060748505258</v>
      </c>
      <c r="S8" s="142">
        <v>551.37948089717611</v>
      </c>
      <c r="T8" s="142">
        <v>559.44610084380213</v>
      </c>
      <c r="U8" s="142">
        <v>567.4180424297723</v>
      </c>
      <c r="V8" s="142">
        <v>575.32677449229618</v>
      </c>
      <c r="W8" s="142">
        <v>583.15029667300541</v>
      </c>
      <c r="X8" s="142">
        <v>590.90571504128593</v>
      </c>
      <c r="Y8" s="142">
        <v>598.58162329900608</v>
      </c>
      <c r="Z8" s="142">
        <v>606.18415909770977</v>
      </c>
      <c r="AA8" s="142">
        <v>613.71293190746974</v>
      </c>
      <c r="AB8" s="142">
        <v>621.42805956282609</v>
      </c>
    </row>
    <row r="9" spans="1:28" x14ac:dyDescent="0.2">
      <c r="A9" s="143" t="s">
        <v>325</v>
      </c>
      <c r="B9" s="144" t="s">
        <v>303</v>
      </c>
      <c r="C9" s="23" t="s">
        <v>305</v>
      </c>
      <c r="D9" s="142">
        <v>41.411879452666028</v>
      </c>
      <c r="E9" s="142">
        <v>24.847127671599619</v>
      </c>
      <c r="F9" s="142">
        <v>14.90827660295977</v>
      </c>
      <c r="G9" s="142">
        <v>8.9449659617758641</v>
      </c>
      <c r="H9" s="142">
        <v>0</v>
      </c>
      <c r="I9" s="142">
        <v>0</v>
      </c>
      <c r="J9" s="142">
        <v>0</v>
      </c>
      <c r="K9" s="142">
        <v>0</v>
      </c>
      <c r="L9" s="142">
        <v>0</v>
      </c>
      <c r="M9" s="142">
        <v>0</v>
      </c>
      <c r="N9" s="142">
        <v>0</v>
      </c>
      <c r="O9" s="142">
        <v>0</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144" t="s">
        <v>303</v>
      </c>
      <c r="C10" s="23" t="s">
        <v>320</v>
      </c>
      <c r="D10" s="142">
        <v>3.8346666666666671</v>
      </c>
      <c r="E10" s="142">
        <v>18.410886111111122</v>
      </c>
      <c r="F10" s="142">
        <v>382.22966222222232</v>
      </c>
      <c r="G10" s="142">
        <v>697.45028083333341</v>
      </c>
      <c r="H10" s="142">
        <v>1206.3094530555561</v>
      </c>
      <c r="I10" s="142">
        <v>1930.2697627777779</v>
      </c>
      <c r="J10" s="142">
        <v>2583.6675002777788</v>
      </c>
      <c r="K10" s="142">
        <v>3456.705892500001</v>
      </c>
      <c r="L10" s="142">
        <v>4569.5603663888896</v>
      </c>
      <c r="M10" s="142">
        <v>5862.2211216666656</v>
      </c>
      <c r="N10" s="142">
        <v>7129.843291388891</v>
      </c>
      <c r="O10" s="142">
        <v>8339.2769141666704</v>
      </c>
      <c r="P10" s="142">
        <v>9776.9359541666672</v>
      </c>
      <c r="Q10" s="142">
        <v>11415.656083611109</v>
      </c>
      <c r="R10" s="142">
        <v>12987.748855</v>
      </c>
      <c r="S10" s="142">
        <v>14690.00529472223</v>
      </c>
      <c r="T10" s="142">
        <v>16418.76916472222</v>
      </c>
      <c r="U10" s="142">
        <v>18213.835303888889</v>
      </c>
      <c r="V10" s="142">
        <v>19678.438300833332</v>
      </c>
      <c r="W10" s="142">
        <v>21193.848648055558</v>
      </c>
      <c r="X10" s="142">
        <v>22785.324677500001</v>
      </c>
      <c r="Y10" s="142">
        <v>23915.834082500001</v>
      </c>
      <c r="Z10" s="142">
        <v>25047.633741944439</v>
      </c>
      <c r="AA10" s="142">
        <v>26140.67146666667</v>
      </c>
      <c r="AB10" s="142">
        <v>27327.589306388891</v>
      </c>
    </row>
    <row r="11" spans="1:28" x14ac:dyDescent="0.2">
      <c r="A11" s="143" t="s">
        <v>323</v>
      </c>
      <c r="B11" s="144" t="s">
        <v>303</v>
      </c>
      <c r="C11" s="23" t="s">
        <v>320</v>
      </c>
      <c r="D11" s="142">
        <v>0</v>
      </c>
      <c r="E11" s="142">
        <v>0</v>
      </c>
      <c r="F11" s="142">
        <v>0</v>
      </c>
      <c r="G11" s="142">
        <v>30.6</v>
      </c>
      <c r="H11" s="142">
        <v>0</v>
      </c>
      <c r="I11" s="142">
        <v>0</v>
      </c>
      <c r="J11" s="142">
        <v>0</v>
      </c>
      <c r="K11" s="142">
        <v>0</v>
      </c>
      <c r="L11" s="142">
        <v>0</v>
      </c>
      <c r="M11" s="142">
        <v>0</v>
      </c>
      <c r="N11" s="142">
        <v>0</v>
      </c>
      <c r="O11" s="142">
        <v>0</v>
      </c>
      <c r="P11" s="142">
        <v>0</v>
      </c>
      <c r="Q11" s="142">
        <v>0</v>
      </c>
      <c r="R11" s="142">
        <v>0</v>
      </c>
      <c r="S11" s="142">
        <v>0</v>
      </c>
      <c r="T11" s="142">
        <v>0</v>
      </c>
      <c r="U11" s="142">
        <v>0</v>
      </c>
      <c r="V11" s="142">
        <v>0</v>
      </c>
      <c r="W11" s="142">
        <v>0</v>
      </c>
      <c r="X11" s="142">
        <v>0</v>
      </c>
      <c r="Y11" s="142">
        <v>0</v>
      </c>
      <c r="Z11" s="142">
        <v>0</v>
      </c>
      <c r="AA11" s="142">
        <v>0</v>
      </c>
      <c r="AB11" s="142">
        <v>0</v>
      </c>
    </row>
    <row r="12" spans="1:28" x14ac:dyDescent="0.2">
      <c r="A12" s="143" t="s">
        <v>322</v>
      </c>
      <c r="B12" s="144" t="s">
        <v>303</v>
      </c>
      <c r="C12" s="23" t="s">
        <v>320</v>
      </c>
      <c r="D12" s="142">
        <v>3405.916658055557</v>
      </c>
      <c r="E12" s="142">
        <v>4243.2297497222226</v>
      </c>
      <c r="F12" s="142">
        <v>5276.2062469444454</v>
      </c>
      <c r="G12" s="142">
        <v>6542.380570000003</v>
      </c>
      <c r="H12" s="142">
        <v>8093.20976138889</v>
      </c>
      <c r="I12" s="142">
        <v>10505.71946416667</v>
      </c>
      <c r="J12" s="142">
        <v>13361.60451138889</v>
      </c>
      <c r="K12" s="142">
        <v>16691.896311111112</v>
      </c>
      <c r="L12" s="142">
        <v>20547.963274166668</v>
      </c>
      <c r="M12" s="142">
        <v>24978.509136666671</v>
      </c>
      <c r="N12" s="142">
        <v>29484.45985472223</v>
      </c>
      <c r="O12" s="142">
        <v>34455.75230472222</v>
      </c>
      <c r="P12" s="142">
        <v>39739.412582500008</v>
      </c>
      <c r="Q12" s="142">
        <v>45282.638018333339</v>
      </c>
      <c r="R12" s="142">
        <v>50745.155940555582</v>
      </c>
      <c r="S12" s="142">
        <v>56112.192676944462</v>
      </c>
      <c r="T12" s="142">
        <v>61329.187026111118</v>
      </c>
      <c r="U12" s="142">
        <v>66355.345674166689</v>
      </c>
      <c r="V12" s="142">
        <v>71164.976508888896</v>
      </c>
      <c r="W12" s="142">
        <v>75752.910762500032</v>
      </c>
      <c r="X12" s="142">
        <v>80054.986243611143</v>
      </c>
      <c r="Y12" s="142">
        <v>84063.184965277818</v>
      </c>
      <c r="Z12" s="142">
        <v>87760.341567777796</v>
      </c>
      <c r="AA12" s="142">
        <v>91120.502526666663</v>
      </c>
      <c r="AB12" s="142">
        <v>94608.523778333343</v>
      </c>
    </row>
    <row r="13" spans="1:28" x14ac:dyDescent="0.2">
      <c r="A13" s="143" t="s">
        <v>321</v>
      </c>
      <c r="B13" s="144" t="s">
        <v>303</v>
      </c>
      <c r="C13" s="23" t="s">
        <v>320</v>
      </c>
      <c r="D13" s="142">
        <v>0</v>
      </c>
      <c r="E13" s="142">
        <v>0</v>
      </c>
      <c r="F13" s="142">
        <v>0</v>
      </c>
      <c r="G13" s="142">
        <v>3.4</v>
      </c>
      <c r="H13" s="142">
        <v>0</v>
      </c>
      <c r="I13" s="142">
        <v>0</v>
      </c>
      <c r="J13" s="142">
        <v>0</v>
      </c>
      <c r="K13" s="142">
        <v>0</v>
      </c>
      <c r="L13" s="142">
        <v>0</v>
      </c>
      <c r="M13" s="142">
        <v>0</v>
      </c>
      <c r="N13" s="142">
        <v>0</v>
      </c>
      <c r="O13" s="142">
        <v>0</v>
      </c>
      <c r="P13" s="142">
        <v>0</v>
      </c>
      <c r="Q13" s="142">
        <v>0</v>
      </c>
      <c r="R13" s="142">
        <v>0</v>
      </c>
      <c r="S13" s="142">
        <v>0</v>
      </c>
      <c r="T13" s="142">
        <v>0</v>
      </c>
      <c r="U13" s="142">
        <v>0</v>
      </c>
      <c r="V13" s="142">
        <v>0</v>
      </c>
      <c r="W13" s="142">
        <v>0</v>
      </c>
      <c r="X13" s="142">
        <v>0</v>
      </c>
      <c r="Y13" s="142">
        <v>0</v>
      </c>
      <c r="Z13" s="142">
        <v>0</v>
      </c>
      <c r="AA13" s="142">
        <v>0</v>
      </c>
      <c r="AB13" s="142">
        <v>0</v>
      </c>
    </row>
    <row r="14" spans="1:28" x14ac:dyDescent="0.2">
      <c r="A14" s="143" t="s">
        <v>4</v>
      </c>
      <c r="B14" s="144" t="s">
        <v>303</v>
      </c>
      <c r="C14" s="23" t="s">
        <v>302</v>
      </c>
      <c r="D14" s="142">
        <v>1384.277987288961</v>
      </c>
      <c r="E14" s="142">
        <v>1352.3732794342779</v>
      </c>
      <c r="F14" s="142">
        <v>1304.993133935762</v>
      </c>
      <c r="G14" s="142">
        <v>1266.4168351904989</v>
      </c>
      <c r="H14" s="142">
        <v>1226.4886083575709</v>
      </c>
      <c r="I14" s="142">
        <v>1179.090989088475</v>
      </c>
      <c r="J14" s="142">
        <v>1129.562556499433</v>
      </c>
      <c r="K14" s="142">
        <v>1077.99282538753</v>
      </c>
      <c r="L14" s="142">
        <v>1024.043241531768</v>
      </c>
      <c r="M14" s="142">
        <v>967.60183898860987</v>
      </c>
      <c r="N14" s="142">
        <v>908.71318510639674</v>
      </c>
      <c r="O14" s="142">
        <v>846.5423390255329</v>
      </c>
      <c r="P14" s="142">
        <v>782.61726344205101</v>
      </c>
      <c r="Q14" s="142">
        <v>717.69639399902826</v>
      </c>
      <c r="R14" s="142">
        <v>654.67258888205129</v>
      </c>
      <c r="S14" s="142">
        <v>594.00991406812409</v>
      </c>
      <c r="T14" s="142">
        <v>536.27170872226714</v>
      </c>
      <c r="U14" s="142">
        <v>481.80934274936578</v>
      </c>
      <c r="V14" s="142">
        <v>430.5064041777058</v>
      </c>
      <c r="W14" s="142">
        <v>382.47201147681511</v>
      </c>
      <c r="X14" s="142">
        <v>337.84825494456129</v>
      </c>
      <c r="Y14" s="142">
        <v>296.73966168960862</v>
      </c>
      <c r="Z14" s="142">
        <v>258.91700877732791</v>
      </c>
      <c r="AA14" s="142">
        <v>224.44128171703099</v>
      </c>
      <c r="AB14" s="142">
        <v>195.76913761252359</v>
      </c>
    </row>
    <row r="15" spans="1:28" x14ac:dyDescent="0.2">
      <c r="A15" s="143" t="s">
        <v>319</v>
      </c>
      <c r="B15" s="144" t="s">
        <v>303</v>
      </c>
      <c r="C15" s="23" t="s">
        <v>302</v>
      </c>
      <c r="D15" s="142">
        <v>103.5217700036805</v>
      </c>
      <c r="E15" s="142">
        <v>144.93047800515271</v>
      </c>
      <c r="F15" s="142">
        <v>202.90266920721371</v>
      </c>
      <c r="G15" s="142">
        <v>191.38755980861239</v>
      </c>
      <c r="H15" s="142">
        <v>191.38755980861239</v>
      </c>
      <c r="I15" s="142">
        <v>191.38755980861239</v>
      </c>
      <c r="J15" s="142">
        <v>191.38755980861239</v>
      </c>
      <c r="K15" s="142">
        <v>191.38755980861251</v>
      </c>
      <c r="L15" s="142">
        <v>191.38755980861239</v>
      </c>
      <c r="M15" s="142">
        <v>191.38755980861251</v>
      </c>
      <c r="N15" s="142">
        <v>191.38755980861251</v>
      </c>
      <c r="O15" s="142">
        <v>191.38755980861251</v>
      </c>
      <c r="P15" s="142">
        <v>191.38755980861251</v>
      </c>
      <c r="Q15" s="142">
        <v>191.38755980861251</v>
      </c>
      <c r="R15" s="142">
        <v>191.38755980861251</v>
      </c>
      <c r="S15" s="142">
        <v>191.38755980861251</v>
      </c>
      <c r="T15" s="142">
        <v>191.38755980861251</v>
      </c>
      <c r="U15" s="142">
        <v>191.38755980861251</v>
      </c>
      <c r="V15" s="142">
        <v>191.38755980861251</v>
      </c>
      <c r="W15" s="142">
        <v>191.38755980861251</v>
      </c>
      <c r="X15" s="142">
        <v>191.38755980861251</v>
      </c>
      <c r="Y15" s="142">
        <v>191.38755980861251</v>
      </c>
      <c r="Z15" s="142">
        <v>191.38755980861251</v>
      </c>
      <c r="AA15" s="142">
        <v>191.38755980861251</v>
      </c>
      <c r="AB15" s="142">
        <v>191.38755980861251</v>
      </c>
    </row>
    <row r="16" spans="1:28" x14ac:dyDescent="0.2">
      <c r="A16" s="143" t="s">
        <v>318</v>
      </c>
      <c r="B16" s="144" t="s">
        <v>303</v>
      </c>
      <c r="C16" s="23" t="s">
        <v>308</v>
      </c>
      <c r="D16" s="142">
        <v>0</v>
      </c>
      <c r="E16" s="142">
        <v>0</v>
      </c>
      <c r="F16" s="142">
        <v>0</v>
      </c>
      <c r="G16" s="142">
        <v>0</v>
      </c>
      <c r="H16" s="142">
        <v>0</v>
      </c>
      <c r="I16" s="142">
        <v>0</v>
      </c>
      <c r="J16" s="142">
        <v>0</v>
      </c>
      <c r="K16" s="142">
        <v>0</v>
      </c>
      <c r="L16" s="142">
        <v>3.2550488666666668</v>
      </c>
      <c r="M16" s="142">
        <v>2.8818263583333419</v>
      </c>
      <c r="N16" s="142">
        <v>0</v>
      </c>
      <c r="O16" s="142">
        <v>0</v>
      </c>
      <c r="P16" s="142">
        <v>0</v>
      </c>
      <c r="Q16" s="142">
        <v>0</v>
      </c>
      <c r="R16" s="142">
        <v>0</v>
      </c>
      <c r="S16" s="142">
        <v>0</v>
      </c>
      <c r="T16" s="142">
        <v>0</v>
      </c>
      <c r="U16" s="142">
        <v>0</v>
      </c>
      <c r="V16" s="142">
        <v>0</v>
      </c>
      <c r="W16" s="142">
        <v>0</v>
      </c>
      <c r="X16" s="142">
        <v>0</v>
      </c>
      <c r="Y16" s="142">
        <v>0</v>
      </c>
      <c r="Z16" s="142">
        <v>0</v>
      </c>
      <c r="AA16" s="142">
        <v>0</v>
      </c>
      <c r="AB16" s="142">
        <v>0</v>
      </c>
    </row>
    <row r="17" spans="1:28" x14ac:dyDescent="0.2">
      <c r="A17" s="143" t="s">
        <v>317</v>
      </c>
      <c r="B17" s="144" t="s">
        <v>303</v>
      </c>
      <c r="C17" s="23" t="s">
        <v>308</v>
      </c>
      <c r="D17" s="142">
        <v>0</v>
      </c>
      <c r="E17" s="142">
        <v>0</v>
      </c>
      <c r="F17" s="142">
        <v>0</v>
      </c>
      <c r="G17" s="142">
        <v>0.54649999999999999</v>
      </c>
      <c r="H17" s="142">
        <v>0</v>
      </c>
      <c r="I17" s="142">
        <v>0</v>
      </c>
      <c r="J17" s="142">
        <v>0</v>
      </c>
      <c r="K17" s="142">
        <v>0</v>
      </c>
      <c r="L17" s="142">
        <v>0</v>
      </c>
      <c r="M17" s="142">
        <v>0</v>
      </c>
      <c r="N17" s="142">
        <v>0</v>
      </c>
      <c r="O17" s="142">
        <v>0</v>
      </c>
      <c r="P17" s="142">
        <v>0</v>
      </c>
      <c r="Q17" s="142">
        <v>0</v>
      </c>
      <c r="R17" s="142">
        <v>0</v>
      </c>
      <c r="S17" s="142">
        <v>0</v>
      </c>
      <c r="T17" s="142">
        <v>0</v>
      </c>
      <c r="U17" s="142">
        <v>0</v>
      </c>
      <c r="V17" s="142">
        <v>0</v>
      </c>
      <c r="W17" s="142">
        <v>0</v>
      </c>
      <c r="X17" s="142">
        <v>0</v>
      </c>
      <c r="Y17" s="142">
        <v>0</v>
      </c>
      <c r="Z17" s="142">
        <v>0</v>
      </c>
      <c r="AA17" s="142">
        <v>0</v>
      </c>
      <c r="AB17" s="142">
        <v>0</v>
      </c>
    </row>
    <row r="18" spans="1:28" x14ac:dyDescent="0.2">
      <c r="A18" s="143" t="s">
        <v>316</v>
      </c>
      <c r="B18" s="144"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8.0123047741666138</v>
      </c>
      <c r="V18" s="142">
        <v>25.39598266716661</v>
      </c>
      <c r="W18" s="142">
        <v>44.702786013166637</v>
      </c>
      <c r="X18" s="142">
        <v>67.842351482333285</v>
      </c>
      <c r="Y18" s="142">
        <v>77.558381250666642</v>
      </c>
      <c r="Z18" s="142">
        <v>88.236226162166602</v>
      </c>
      <c r="AA18" s="142">
        <v>99.297376775499927</v>
      </c>
      <c r="AB18" s="142">
        <v>115.92991817399989</v>
      </c>
    </row>
    <row r="19" spans="1:28" x14ac:dyDescent="0.2">
      <c r="A19" s="143" t="s">
        <v>315</v>
      </c>
      <c r="B19" s="144" t="s">
        <v>303</v>
      </c>
      <c r="C19" s="23" t="s">
        <v>308</v>
      </c>
      <c r="D19" s="142">
        <v>0</v>
      </c>
      <c r="E19" s="142">
        <v>0</v>
      </c>
      <c r="F19" s="142">
        <v>0</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0</v>
      </c>
      <c r="Y19" s="142">
        <v>0</v>
      </c>
      <c r="Z19" s="142">
        <v>0</v>
      </c>
      <c r="AA19" s="142">
        <v>0</v>
      </c>
      <c r="AB19" s="142">
        <v>0</v>
      </c>
    </row>
    <row r="20" spans="1:28" x14ac:dyDescent="0.2">
      <c r="A20" s="143" t="s">
        <v>314</v>
      </c>
      <c r="B20" s="144" t="s">
        <v>303</v>
      </c>
      <c r="C20" s="23" t="s">
        <v>308</v>
      </c>
      <c r="D20" s="142">
        <v>0</v>
      </c>
      <c r="E20" s="142">
        <v>0.2385582083333333</v>
      </c>
      <c r="F20" s="142">
        <v>1.1241731333333329</v>
      </c>
      <c r="G20" s="142">
        <v>2.0283731833333332</v>
      </c>
      <c r="H20" s="142">
        <v>5.1617237999999999</v>
      </c>
      <c r="I20" s="142">
        <v>10.654472183333329</v>
      </c>
      <c r="J20" s="142">
        <v>20.592489916666668</v>
      </c>
      <c r="K20" s="142">
        <v>34.402153908333332</v>
      </c>
      <c r="L20" s="142">
        <v>48.262500000000003</v>
      </c>
      <c r="M20" s="142">
        <v>67.567499999999981</v>
      </c>
      <c r="N20" s="142">
        <v>88.950653916666667</v>
      </c>
      <c r="O20" s="142">
        <v>106.31570783333331</v>
      </c>
      <c r="P20" s="142">
        <v>129.653683925</v>
      </c>
      <c r="Q20" s="142">
        <v>155.58310943333331</v>
      </c>
      <c r="R20" s="142">
        <v>180.15187690833329</v>
      </c>
      <c r="S20" s="142">
        <v>206.37337038333331</v>
      </c>
      <c r="T20" s="142">
        <v>233.8010902916667</v>
      </c>
      <c r="U20" s="142">
        <v>254.46210859249999</v>
      </c>
      <c r="V20" s="142">
        <v>261.97346686616669</v>
      </c>
      <c r="W20" s="142">
        <v>269.91590188683341</v>
      </c>
      <c r="X20" s="142">
        <v>277.12460070933338</v>
      </c>
      <c r="Y20" s="142">
        <v>283.71223942433329</v>
      </c>
      <c r="Z20" s="142">
        <v>289.44595303783342</v>
      </c>
      <c r="AA20" s="142">
        <v>294.68315958283341</v>
      </c>
      <c r="AB20" s="142">
        <v>294.68315957599998</v>
      </c>
    </row>
    <row r="21" spans="1:28" x14ac:dyDescent="0.2">
      <c r="A21" s="143" t="s">
        <v>313</v>
      </c>
      <c r="B21" s="144" t="s">
        <v>303</v>
      </c>
      <c r="C21" s="23" t="s">
        <v>308</v>
      </c>
      <c r="D21" s="142">
        <v>0</v>
      </c>
      <c r="E21" s="142">
        <v>0</v>
      </c>
      <c r="F21" s="142">
        <v>0</v>
      </c>
      <c r="G21" s="142">
        <v>0</v>
      </c>
      <c r="H21" s="142">
        <v>0</v>
      </c>
      <c r="I21" s="142">
        <v>0</v>
      </c>
      <c r="J21" s="142">
        <v>0</v>
      </c>
      <c r="K21" s="142">
        <v>0</v>
      </c>
      <c r="L21" s="142">
        <v>0</v>
      </c>
      <c r="M21" s="142">
        <v>0</v>
      </c>
      <c r="N21" s="142">
        <v>0</v>
      </c>
      <c r="O21" s="142">
        <v>0</v>
      </c>
      <c r="P21" s="142">
        <v>0</v>
      </c>
      <c r="Q21" s="142">
        <v>0</v>
      </c>
      <c r="R21" s="142">
        <v>0</v>
      </c>
      <c r="S21" s="142">
        <v>0</v>
      </c>
      <c r="T21" s="142">
        <v>0</v>
      </c>
      <c r="U21" s="142">
        <v>0</v>
      </c>
      <c r="V21" s="142">
        <v>0</v>
      </c>
      <c r="W21" s="142">
        <v>0</v>
      </c>
      <c r="X21" s="142">
        <v>0</v>
      </c>
      <c r="Y21" s="142">
        <v>0</v>
      </c>
      <c r="Z21" s="142">
        <v>0</v>
      </c>
      <c r="AA21" s="142">
        <v>0</v>
      </c>
      <c r="AB21" s="142">
        <v>0</v>
      </c>
    </row>
    <row r="22" spans="1:28" x14ac:dyDescent="0.2">
      <c r="A22" s="143" t="s">
        <v>312</v>
      </c>
      <c r="B22" s="144" t="s">
        <v>303</v>
      </c>
      <c r="C22" s="23" t="s">
        <v>308</v>
      </c>
      <c r="D22" s="142">
        <v>0</v>
      </c>
      <c r="E22" s="142">
        <v>0</v>
      </c>
      <c r="F22" s="142">
        <v>0</v>
      </c>
      <c r="G22" s="142">
        <v>0.54649999999999999</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311</v>
      </c>
      <c r="B23" s="144" t="s">
        <v>303</v>
      </c>
      <c r="C23" s="23" t="s">
        <v>308</v>
      </c>
      <c r="D23" s="142">
        <v>0</v>
      </c>
      <c r="E23" s="142">
        <v>0</v>
      </c>
      <c r="F23" s="142">
        <v>0</v>
      </c>
      <c r="G23" s="142">
        <v>0</v>
      </c>
      <c r="H23" s="142">
        <v>0</v>
      </c>
      <c r="I23" s="142">
        <v>0</v>
      </c>
      <c r="J23" s="142">
        <v>0</v>
      </c>
      <c r="K23" s="142">
        <v>0</v>
      </c>
      <c r="L23" s="142">
        <v>0</v>
      </c>
      <c r="M23" s="142">
        <v>0</v>
      </c>
      <c r="N23" s="142">
        <v>0</v>
      </c>
      <c r="O23" s="142">
        <v>0</v>
      </c>
      <c r="P23" s="142">
        <v>0</v>
      </c>
      <c r="Q23" s="142">
        <v>0</v>
      </c>
      <c r="R23" s="142">
        <v>10.336950848166589</v>
      </c>
      <c r="S23" s="142">
        <v>36.772132816833263</v>
      </c>
      <c r="T23" s="142">
        <v>63.80610649416662</v>
      </c>
      <c r="U23" s="142">
        <v>83.385007674999997</v>
      </c>
      <c r="V23" s="142">
        <v>89.979236608333338</v>
      </c>
      <c r="W23" s="142">
        <v>96.330386916666654</v>
      </c>
      <c r="X23" s="142">
        <v>102.3610350666667</v>
      </c>
      <c r="Y23" s="142">
        <v>108.04777675</v>
      </c>
      <c r="Z23" s="142">
        <v>113.350635025</v>
      </c>
      <c r="AA23" s="142">
        <v>118.22997807500001</v>
      </c>
      <c r="AB23" s="142">
        <v>123.36066523333329</v>
      </c>
    </row>
    <row r="24" spans="1:28" x14ac:dyDescent="0.2">
      <c r="A24" s="143" t="s">
        <v>310</v>
      </c>
      <c r="B24" s="144" t="s">
        <v>303</v>
      </c>
      <c r="C24" s="23" t="s">
        <v>308</v>
      </c>
      <c r="D24" s="142">
        <v>0</v>
      </c>
      <c r="E24" s="142">
        <v>0</v>
      </c>
      <c r="F24" s="142">
        <v>0</v>
      </c>
      <c r="G24" s="142">
        <v>0</v>
      </c>
      <c r="H24" s="142">
        <v>0</v>
      </c>
      <c r="I24" s="142">
        <v>0</v>
      </c>
      <c r="J24" s="142">
        <v>0</v>
      </c>
      <c r="K24" s="142">
        <v>0</v>
      </c>
      <c r="L24" s="142">
        <v>0</v>
      </c>
      <c r="M24" s="142">
        <v>0</v>
      </c>
      <c r="N24" s="142">
        <v>0</v>
      </c>
      <c r="O24" s="142">
        <v>0</v>
      </c>
      <c r="P24" s="142">
        <v>0</v>
      </c>
      <c r="Q24" s="142">
        <v>0</v>
      </c>
      <c r="R24" s="142">
        <v>0</v>
      </c>
      <c r="S24" s="142">
        <v>0</v>
      </c>
      <c r="T24" s="142">
        <v>0</v>
      </c>
      <c r="U24" s="142">
        <v>0</v>
      </c>
      <c r="V24" s="142">
        <v>0</v>
      </c>
      <c r="W24" s="142">
        <v>0</v>
      </c>
      <c r="X24" s="142">
        <v>0</v>
      </c>
      <c r="Y24" s="142">
        <v>0</v>
      </c>
      <c r="Z24" s="142">
        <v>0</v>
      </c>
      <c r="AA24" s="142">
        <v>0</v>
      </c>
      <c r="AB24" s="142">
        <v>0</v>
      </c>
    </row>
    <row r="25" spans="1:28" x14ac:dyDescent="0.2">
      <c r="A25" s="143" t="s">
        <v>309</v>
      </c>
      <c r="B25" s="144" t="s">
        <v>303</v>
      </c>
      <c r="C25" s="23" t="s">
        <v>308</v>
      </c>
      <c r="D25" s="142">
        <v>1.0825233750000001</v>
      </c>
      <c r="E25" s="142">
        <v>1.2335523333333329</v>
      </c>
      <c r="F25" s="142">
        <v>1.543232158333333</v>
      </c>
      <c r="G25" s="142">
        <v>1.4590063</v>
      </c>
      <c r="H25" s="142">
        <v>3.863752158333333</v>
      </c>
      <c r="I25" s="142">
        <v>6.839509708333332</v>
      </c>
      <c r="J25" s="142">
        <v>10.851397933333329</v>
      </c>
      <c r="K25" s="142">
        <v>15.86534685833333</v>
      </c>
      <c r="L25" s="142">
        <v>21.928768191666659</v>
      </c>
      <c r="M25" s="142">
        <v>28.145119391666661</v>
      </c>
      <c r="N25" s="142">
        <v>34.5995828</v>
      </c>
      <c r="O25" s="142">
        <v>41.314089950000003</v>
      </c>
      <c r="P25" s="142">
        <v>48.226662391666657</v>
      </c>
      <c r="Q25" s="142">
        <v>55.392127308333343</v>
      </c>
      <c r="R25" s="142">
        <v>52.194153926833408</v>
      </c>
      <c r="S25" s="142">
        <v>32.848628783166738</v>
      </c>
      <c r="T25" s="142">
        <v>12.78333590583337</v>
      </c>
      <c r="U25" s="142">
        <v>0</v>
      </c>
      <c r="V25" s="142">
        <v>0</v>
      </c>
      <c r="W25" s="142">
        <v>0</v>
      </c>
      <c r="X25" s="142">
        <v>0</v>
      </c>
      <c r="Y25" s="142">
        <v>0</v>
      </c>
      <c r="Z25" s="142">
        <v>0</v>
      </c>
      <c r="AA25" s="142">
        <v>0</v>
      </c>
      <c r="AB25" s="142">
        <v>0</v>
      </c>
    </row>
    <row r="26" spans="1:28" x14ac:dyDescent="0.2">
      <c r="A26" s="143" t="s">
        <v>307</v>
      </c>
      <c r="B26" s="144" t="s">
        <v>303</v>
      </c>
      <c r="C26" s="23" t="s">
        <v>305</v>
      </c>
      <c r="D26" s="142">
        <v>155.2624472075556</v>
      </c>
      <c r="E26" s="142">
        <v>163.9524477132446</v>
      </c>
      <c r="F26" s="142">
        <v>165.1882957477504</v>
      </c>
      <c r="G26" s="142">
        <v>163.38642495813201</v>
      </c>
      <c r="H26" s="142">
        <v>165.4155616643117</v>
      </c>
      <c r="I26" s="142">
        <v>157.8013307800997</v>
      </c>
      <c r="J26" s="142">
        <v>149.3580882352941</v>
      </c>
      <c r="K26" s="142">
        <v>141.7716384695471</v>
      </c>
      <c r="L26" s="142">
        <v>134.70107912545541</v>
      </c>
      <c r="M26" s="142">
        <v>128.0007997471555</v>
      </c>
      <c r="N26" s="142">
        <v>122.5000413623856</v>
      </c>
      <c r="O26" s="142">
        <v>116.601357745222</v>
      </c>
      <c r="P26" s="142">
        <v>110.6093863463969</v>
      </c>
      <c r="Q26" s="142">
        <v>104.12766515207851</v>
      </c>
      <c r="R26" s="142">
        <v>97.118312924815896</v>
      </c>
      <c r="S26" s="142">
        <v>89.635311006172387</v>
      </c>
      <c r="T26" s="142">
        <v>81.622904179370835</v>
      </c>
      <c r="U26" s="142">
        <v>73.049753513794883</v>
      </c>
      <c r="V26" s="142">
        <v>64.875267293820173</v>
      </c>
      <c r="W26" s="142">
        <v>56.231647423217048</v>
      </c>
      <c r="X26" s="142">
        <v>48.386540447683487</v>
      </c>
      <c r="Y26" s="142">
        <v>41.217322852680887</v>
      </c>
      <c r="Z26" s="142">
        <v>34.977417736298051</v>
      </c>
      <c r="AA26" s="142">
        <v>29.277853000669289</v>
      </c>
      <c r="AB26" s="142">
        <v>29.27785300810589</v>
      </c>
    </row>
    <row r="27" spans="1:28" x14ac:dyDescent="0.2">
      <c r="A27" s="143" t="s">
        <v>306</v>
      </c>
      <c r="B27" s="144" t="s">
        <v>303</v>
      </c>
      <c r="C27" s="23" t="s">
        <v>305</v>
      </c>
      <c r="D27" s="142">
        <v>0</v>
      </c>
      <c r="E27" s="142">
        <v>0</v>
      </c>
      <c r="F27" s="142">
        <v>0</v>
      </c>
      <c r="G27" s="142">
        <v>0</v>
      </c>
      <c r="H27" s="142">
        <v>0</v>
      </c>
      <c r="I27" s="142">
        <v>0</v>
      </c>
      <c r="J27" s="142">
        <v>0</v>
      </c>
      <c r="K27" s="142">
        <v>0</v>
      </c>
      <c r="L27" s="142">
        <v>0</v>
      </c>
      <c r="M27" s="142">
        <v>0</v>
      </c>
      <c r="N27" s="142">
        <v>0</v>
      </c>
      <c r="O27" s="142">
        <v>0</v>
      </c>
      <c r="P27" s="142">
        <v>0</v>
      </c>
      <c r="Q27" s="142">
        <v>0</v>
      </c>
      <c r="R27" s="142">
        <v>0</v>
      </c>
      <c r="S27" s="142">
        <v>0</v>
      </c>
      <c r="T27" s="142">
        <v>0</v>
      </c>
      <c r="U27" s="142">
        <v>0</v>
      </c>
      <c r="V27" s="142">
        <v>0</v>
      </c>
      <c r="W27" s="142">
        <v>0</v>
      </c>
      <c r="X27" s="142">
        <v>0</v>
      </c>
      <c r="Y27" s="142">
        <v>0</v>
      </c>
      <c r="Z27" s="142">
        <v>0</v>
      </c>
      <c r="AA27" s="142">
        <v>0</v>
      </c>
      <c r="AB27" s="142">
        <v>0</v>
      </c>
    </row>
    <row r="28" spans="1:28" x14ac:dyDescent="0.2">
      <c r="A28" s="143" t="s">
        <v>5</v>
      </c>
      <c r="B28" s="144" t="s">
        <v>303</v>
      </c>
      <c r="C28" s="23" t="s">
        <v>302</v>
      </c>
      <c r="D28" s="142">
        <v>1385.2302780331661</v>
      </c>
      <c r="E28" s="142">
        <v>1965.1653570536059</v>
      </c>
      <c r="F28" s="142">
        <v>2144.849823411751</v>
      </c>
      <c r="G28" s="142">
        <v>1812.5335162117501</v>
      </c>
      <c r="H28" s="142">
        <v>1613.143731891751</v>
      </c>
      <c r="I28" s="142">
        <v>1493.509861299751</v>
      </c>
      <c r="J28" s="142">
        <v>1421.729538944551</v>
      </c>
      <c r="K28" s="142">
        <v>1378.6613455314309</v>
      </c>
      <c r="L28" s="142">
        <v>1352.820429483558</v>
      </c>
      <c r="M28" s="142">
        <v>1337.315879854835</v>
      </c>
      <c r="N28" s="142">
        <v>1328.013150077601</v>
      </c>
      <c r="O28" s="142">
        <v>1322.431512211261</v>
      </c>
      <c r="P28" s="142">
        <v>1314.05905541175</v>
      </c>
      <c r="Q28" s="142">
        <v>1314.05905541175</v>
      </c>
      <c r="R28" s="142">
        <v>1314.05905541175</v>
      </c>
      <c r="S28" s="142">
        <v>1314.05905541175</v>
      </c>
      <c r="T28" s="142">
        <v>1314.05905541175</v>
      </c>
      <c r="U28" s="142">
        <v>1314.05905541175</v>
      </c>
      <c r="V28" s="142">
        <v>1314.05905541175</v>
      </c>
      <c r="W28" s="142">
        <v>1314.05905541175</v>
      </c>
      <c r="X28" s="142">
        <v>1314.05905541175</v>
      </c>
      <c r="Y28" s="142">
        <v>1314.05905541175</v>
      </c>
      <c r="Z28" s="142">
        <v>1314.05905541175</v>
      </c>
      <c r="AA28" s="142">
        <v>1314.05905541175</v>
      </c>
      <c r="AB28" s="142">
        <v>1314.05905541175</v>
      </c>
    </row>
    <row r="29" spans="1:28" x14ac:dyDescent="0.2">
      <c r="A29" s="143" t="s">
        <v>304</v>
      </c>
      <c r="B29" s="144" t="s">
        <v>303</v>
      </c>
      <c r="C29" s="23" t="s">
        <v>302</v>
      </c>
      <c r="D29" s="142">
        <v>2041.163086138172</v>
      </c>
      <c r="E29" s="142">
        <v>1503.9860612924831</v>
      </c>
      <c r="F29" s="142">
        <v>1210.8732416573689</v>
      </c>
      <c r="G29" s="142">
        <v>1517.3423192247089</v>
      </c>
      <c r="H29" s="142">
        <v>1683.264585024426</v>
      </c>
      <c r="I29" s="142">
        <v>1748.430382259889</v>
      </c>
      <c r="J29" s="142">
        <v>1767.480777986457</v>
      </c>
      <c r="K29" s="142">
        <v>1740.3302553049</v>
      </c>
      <c r="L29" s="142">
        <v>1680.529463452493</v>
      </c>
      <c r="M29" s="142">
        <v>1619.1515058810189</v>
      </c>
      <c r="N29" s="142">
        <v>1558.3930320847701</v>
      </c>
      <c r="O29" s="142">
        <v>1507.2738507757119</v>
      </c>
      <c r="P29" s="142">
        <v>1439.1239087072699</v>
      </c>
      <c r="Q29" s="142">
        <v>1354.4785646156499</v>
      </c>
      <c r="R29" s="142">
        <v>1278.605640855704</v>
      </c>
      <c r="S29" s="142">
        <v>1201.4720602578011</v>
      </c>
      <c r="T29" s="142">
        <v>1122.561879994546</v>
      </c>
      <c r="U29" s="142">
        <v>1040.399153527675</v>
      </c>
      <c r="V29" s="142">
        <v>995.69035526040386</v>
      </c>
      <c r="W29" s="142">
        <v>944.77685155697588</v>
      </c>
      <c r="X29" s="142">
        <v>886.35292099997389</v>
      </c>
      <c r="Y29" s="142">
        <v>886.1627373233174</v>
      </c>
      <c r="Z29" s="142">
        <v>889.51779840757422</v>
      </c>
      <c r="AA29" s="142">
        <v>898.68851178602335</v>
      </c>
      <c r="AB29" s="142">
        <v>901.88227081777723</v>
      </c>
    </row>
    <row r="30" spans="1:28" x14ac:dyDescent="0.2">
      <c r="A30" s="143" t="s">
        <v>301</v>
      </c>
      <c r="B30" s="23" t="s">
        <v>279</v>
      </c>
      <c r="C30" s="23" t="s">
        <v>135</v>
      </c>
      <c r="D30" s="142">
        <v>56</v>
      </c>
      <c r="E30" s="142">
        <v>56</v>
      </c>
      <c r="F30" s="142">
        <v>56</v>
      </c>
      <c r="G30" s="142">
        <v>56</v>
      </c>
      <c r="H30" s="142">
        <v>56</v>
      </c>
      <c r="I30" s="142">
        <v>56</v>
      </c>
      <c r="J30" s="142">
        <v>56</v>
      </c>
      <c r="K30" s="142">
        <v>56</v>
      </c>
      <c r="L30" s="142">
        <v>56</v>
      </c>
      <c r="M30" s="142">
        <v>56</v>
      </c>
      <c r="N30" s="142">
        <v>56</v>
      </c>
      <c r="O30" s="142">
        <v>56</v>
      </c>
      <c r="P30" s="142">
        <v>56</v>
      </c>
      <c r="Q30" s="142">
        <v>56</v>
      </c>
      <c r="R30" s="142">
        <v>56</v>
      </c>
      <c r="S30" s="142">
        <v>56</v>
      </c>
      <c r="T30" s="142">
        <v>56</v>
      </c>
      <c r="U30" s="142">
        <v>56</v>
      </c>
      <c r="V30" s="142">
        <v>56</v>
      </c>
      <c r="W30" s="142">
        <v>56</v>
      </c>
      <c r="X30" s="142">
        <v>56</v>
      </c>
      <c r="Y30" s="142">
        <v>56</v>
      </c>
      <c r="Z30" s="142">
        <v>56</v>
      </c>
      <c r="AA30" s="142">
        <v>56</v>
      </c>
      <c r="AB30" s="142">
        <v>56</v>
      </c>
    </row>
    <row r="31" spans="1:28" x14ac:dyDescent="0.2">
      <c r="A31" s="143" t="s">
        <v>300</v>
      </c>
      <c r="B31" s="23" t="s">
        <v>279</v>
      </c>
      <c r="C31" s="23" t="s">
        <v>135</v>
      </c>
      <c r="D31" s="142">
        <v>31</v>
      </c>
      <c r="E31" s="142">
        <v>31</v>
      </c>
      <c r="F31" s="142">
        <v>31</v>
      </c>
      <c r="G31" s="142">
        <v>31</v>
      </c>
      <c r="H31" s="142">
        <v>31</v>
      </c>
      <c r="I31" s="142">
        <v>31</v>
      </c>
      <c r="J31" s="142">
        <v>31</v>
      </c>
      <c r="K31" s="142">
        <v>31</v>
      </c>
      <c r="L31" s="142">
        <v>31</v>
      </c>
      <c r="M31" s="142">
        <v>31</v>
      </c>
      <c r="N31" s="142">
        <v>31</v>
      </c>
      <c r="O31" s="142">
        <v>31</v>
      </c>
      <c r="P31" s="142"/>
      <c r="Q31" s="142"/>
      <c r="R31" s="142"/>
      <c r="S31" s="142"/>
      <c r="T31" s="142"/>
      <c r="U31" s="142"/>
      <c r="V31" s="142"/>
      <c r="W31" s="142"/>
      <c r="X31" s="142"/>
      <c r="Y31" s="142"/>
      <c r="Z31" s="142"/>
      <c r="AA31" s="142"/>
      <c r="AB31" s="142"/>
    </row>
    <row r="32" spans="1:28" x14ac:dyDescent="0.2">
      <c r="A32" s="143" t="s">
        <v>299</v>
      </c>
      <c r="B32" s="23" t="s">
        <v>279</v>
      </c>
      <c r="C32" s="23" t="s">
        <v>135</v>
      </c>
      <c r="D32" s="142">
        <v>55</v>
      </c>
      <c r="E32" s="142">
        <v>55</v>
      </c>
      <c r="F32" s="142">
        <v>55</v>
      </c>
      <c r="G32" s="142">
        <v>55</v>
      </c>
      <c r="H32" s="142">
        <v>55</v>
      </c>
      <c r="I32" s="142">
        <v>55</v>
      </c>
      <c r="J32" s="142">
        <v>55</v>
      </c>
      <c r="K32" s="142">
        <v>55</v>
      </c>
      <c r="L32" s="142">
        <v>55</v>
      </c>
      <c r="M32" s="142">
        <v>55</v>
      </c>
      <c r="N32" s="142">
        <v>55</v>
      </c>
      <c r="O32" s="142">
        <v>55</v>
      </c>
      <c r="P32" s="142">
        <v>55</v>
      </c>
      <c r="Q32" s="142">
        <v>55</v>
      </c>
      <c r="R32" s="142">
        <v>55</v>
      </c>
      <c r="S32" s="142">
        <v>55</v>
      </c>
      <c r="T32" s="142">
        <v>55</v>
      </c>
      <c r="U32" s="142">
        <v>55</v>
      </c>
      <c r="V32" s="142">
        <v>55</v>
      </c>
      <c r="W32" s="142">
        <v>55</v>
      </c>
      <c r="X32" s="142">
        <v>55</v>
      </c>
      <c r="Y32" s="142">
        <v>55</v>
      </c>
      <c r="Z32" s="142">
        <v>55</v>
      </c>
      <c r="AA32" s="142">
        <v>55</v>
      </c>
      <c r="AB32" s="142">
        <v>55</v>
      </c>
    </row>
    <row r="33" spans="1:28" x14ac:dyDescent="0.2">
      <c r="A33" s="143" t="s">
        <v>298</v>
      </c>
      <c r="B33" s="23" t="s">
        <v>279</v>
      </c>
      <c r="C33" s="23" t="s">
        <v>135</v>
      </c>
      <c r="D33" s="142">
        <v>100.82</v>
      </c>
      <c r="E33" s="142">
        <v>100.82</v>
      </c>
      <c r="F33" s="142">
        <v>100.82</v>
      </c>
      <c r="G33" s="142">
        <v>100.82</v>
      </c>
      <c r="H33" s="142">
        <v>100.82</v>
      </c>
      <c r="I33" s="142">
        <v>100.82</v>
      </c>
      <c r="J33" s="142">
        <v>100.82</v>
      </c>
      <c r="K33" s="142">
        <v>100.82</v>
      </c>
      <c r="L33" s="142">
        <v>100.82</v>
      </c>
      <c r="M33" s="142">
        <v>100.82</v>
      </c>
      <c r="N33" s="142">
        <v>100.82</v>
      </c>
      <c r="O33" s="142">
        <v>100.82</v>
      </c>
      <c r="P33" s="142">
        <v>100.82</v>
      </c>
      <c r="Q33" s="142">
        <v>100.82</v>
      </c>
      <c r="R33" s="142">
        <v>100.82</v>
      </c>
      <c r="S33" s="142">
        <v>100.82</v>
      </c>
      <c r="T33" s="142">
        <v>100.82</v>
      </c>
      <c r="U33" s="142">
        <v>100.82</v>
      </c>
      <c r="V33" s="142">
        <v>100.82</v>
      </c>
      <c r="W33" s="142">
        <v>100.82</v>
      </c>
      <c r="X33" s="142">
        <v>100.82</v>
      </c>
      <c r="Y33" s="142">
        <v>100.82</v>
      </c>
      <c r="Z33" s="142">
        <v>100.82</v>
      </c>
      <c r="AA33" s="142">
        <v>100.82</v>
      </c>
      <c r="AB33" s="142">
        <v>100.82</v>
      </c>
    </row>
    <row r="34" spans="1:28" x14ac:dyDescent="0.2">
      <c r="A34" s="143" t="s">
        <v>297</v>
      </c>
      <c r="B34" s="23" t="s">
        <v>279</v>
      </c>
      <c r="C34" s="23" t="s">
        <v>135</v>
      </c>
      <c r="D34" s="142">
        <v>89.37</v>
      </c>
      <c r="E34" s="142">
        <v>89.15</v>
      </c>
      <c r="F34" s="142">
        <v>87.89</v>
      </c>
      <c r="G34" s="142">
        <v>86.64</v>
      </c>
      <c r="H34" s="142">
        <v>85.38</v>
      </c>
      <c r="I34" s="142">
        <v>84.13</v>
      </c>
      <c r="J34" s="142">
        <v>82.87</v>
      </c>
      <c r="K34" s="142">
        <v>81.62</v>
      </c>
      <c r="L34" s="142">
        <v>80.36</v>
      </c>
      <c r="M34" s="142">
        <v>80.36</v>
      </c>
      <c r="N34" s="142">
        <v>80.36</v>
      </c>
      <c r="O34" s="142">
        <v>80.36</v>
      </c>
      <c r="P34" s="142">
        <v>80.36</v>
      </c>
      <c r="Q34" s="142">
        <v>80.36</v>
      </c>
      <c r="R34" s="142">
        <v>80.36</v>
      </c>
      <c r="S34" s="142">
        <v>80.36</v>
      </c>
      <c r="T34" s="142">
        <v>80.36</v>
      </c>
      <c r="U34" s="142">
        <v>80.36</v>
      </c>
      <c r="V34" s="142">
        <v>80.36</v>
      </c>
      <c r="W34" s="142">
        <v>80.36</v>
      </c>
      <c r="X34" s="142">
        <v>80.36</v>
      </c>
      <c r="Y34" s="142">
        <v>80.36</v>
      </c>
      <c r="Z34" s="142">
        <v>80.36</v>
      </c>
      <c r="AA34" s="142">
        <v>80.36</v>
      </c>
      <c r="AB34" s="142">
        <v>80.36</v>
      </c>
    </row>
    <row r="35" spans="1:28" x14ac:dyDescent="0.2">
      <c r="A35" s="143" t="s">
        <v>296</v>
      </c>
      <c r="B35" s="23" t="s">
        <v>279</v>
      </c>
      <c r="C35" s="23" t="s">
        <v>135</v>
      </c>
      <c r="D35" s="142">
        <v>-293</v>
      </c>
      <c r="E35" s="142">
        <v>-293</v>
      </c>
      <c r="F35" s="142">
        <v>-293</v>
      </c>
      <c r="G35" s="142">
        <v>-293</v>
      </c>
      <c r="H35" s="142"/>
      <c r="I35" s="142"/>
      <c r="J35" s="142"/>
      <c r="K35" s="142"/>
      <c r="L35" s="142"/>
      <c r="M35" s="142"/>
      <c r="N35" s="142"/>
      <c r="O35" s="142"/>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c r="I36" s="142"/>
      <c r="J36" s="142"/>
      <c r="K36" s="142"/>
      <c r="L36" s="142"/>
      <c r="M36" s="142"/>
      <c r="N36" s="142"/>
      <c r="O36" s="142"/>
      <c r="P36" s="142"/>
      <c r="Q36" s="142"/>
      <c r="R36" s="142"/>
      <c r="S36" s="142"/>
      <c r="T36" s="142"/>
      <c r="U36" s="142"/>
      <c r="V36" s="142"/>
      <c r="W36" s="142"/>
      <c r="X36" s="142"/>
      <c r="Y36" s="142"/>
      <c r="Z36" s="142"/>
      <c r="AA36" s="142"/>
      <c r="AB36" s="142"/>
    </row>
    <row r="37" spans="1:28" x14ac:dyDescent="0.2">
      <c r="A37" s="143" t="s">
        <v>294</v>
      </c>
      <c r="B37" s="23" t="s">
        <v>279</v>
      </c>
      <c r="C37" s="23" t="s">
        <v>135</v>
      </c>
      <c r="D37" s="142">
        <v>76.73</v>
      </c>
      <c r="E37" s="142">
        <v>81</v>
      </c>
      <c r="F37" s="142">
        <v>84.7</v>
      </c>
      <c r="G37" s="142">
        <v>88.4</v>
      </c>
      <c r="H37" s="142">
        <v>69.36</v>
      </c>
      <c r="I37" s="142">
        <v>85.4</v>
      </c>
      <c r="J37" s="142">
        <v>83.8</v>
      </c>
      <c r="K37" s="142">
        <v>79.099999999999994</v>
      </c>
      <c r="L37" s="142">
        <v>0</v>
      </c>
      <c r="M37" s="142">
        <v>0</v>
      </c>
      <c r="N37" s="142">
        <v>0</v>
      </c>
      <c r="O37" s="142">
        <v>65.2</v>
      </c>
      <c r="P37" s="142">
        <v>0</v>
      </c>
      <c r="Q37" s="142">
        <v>0</v>
      </c>
      <c r="R37" s="142">
        <v>0</v>
      </c>
      <c r="S37" s="142">
        <v>56.6</v>
      </c>
      <c r="T37" s="142">
        <v>0</v>
      </c>
      <c r="U37" s="142">
        <v>0</v>
      </c>
      <c r="V37" s="142">
        <v>0</v>
      </c>
      <c r="W37" s="142">
        <v>51.8</v>
      </c>
      <c r="X37" s="142">
        <v>50.6</v>
      </c>
      <c r="Y37" s="142">
        <v>0</v>
      </c>
      <c r="Z37" s="142">
        <v>0</v>
      </c>
      <c r="AA37" s="142">
        <v>16.5</v>
      </c>
      <c r="AB37" s="142">
        <v>9.4700000000000006</v>
      </c>
    </row>
    <row r="38" spans="1:28" x14ac:dyDescent="0.2">
      <c r="A38" s="143" t="s">
        <v>293</v>
      </c>
      <c r="B38" s="23" t="s">
        <v>279</v>
      </c>
      <c r="C38" s="23" t="s">
        <v>135</v>
      </c>
      <c r="D38" s="142"/>
      <c r="E38" s="142"/>
      <c r="F38" s="142"/>
      <c r="G38" s="142">
        <v>-440</v>
      </c>
      <c r="H38" s="142"/>
      <c r="I38" s="142"/>
      <c r="J38" s="142"/>
      <c r="K38" s="142"/>
      <c r="L38" s="142"/>
      <c r="M38" s="142"/>
      <c r="N38" s="142"/>
      <c r="O38" s="142"/>
      <c r="P38" s="142"/>
      <c r="Q38" s="142"/>
      <c r="R38" s="142"/>
      <c r="S38" s="142"/>
      <c r="T38" s="142"/>
      <c r="U38" s="142"/>
      <c r="V38" s="142"/>
      <c r="W38" s="142"/>
      <c r="X38" s="142"/>
      <c r="Y38" s="142"/>
      <c r="Z38" s="142"/>
      <c r="AA38" s="142"/>
      <c r="AB38" s="142"/>
    </row>
    <row r="39" spans="1:28" x14ac:dyDescent="0.2">
      <c r="A39" s="143" t="s">
        <v>292</v>
      </c>
      <c r="B39" s="23" t="s">
        <v>279</v>
      </c>
      <c r="C39" s="23" t="s">
        <v>135</v>
      </c>
      <c r="D39" s="142">
        <v>76.73</v>
      </c>
      <c r="E39" s="142">
        <v>81</v>
      </c>
      <c r="F39" s="142">
        <v>84.7</v>
      </c>
      <c r="G39" s="142">
        <v>88.4</v>
      </c>
      <c r="H39" s="142">
        <v>0</v>
      </c>
      <c r="I39" s="142">
        <v>16.48</v>
      </c>
      <c r="J39" s="142">
        <v>0</v>
      </c>
      <c r="K39" s="142">
        <v>0</v>
      </c>
      <c r="L39" s="142">
        <v>74.400000000000006</v>
      </c>
      <c r="M39" s="142">
        <v>71.3</v>
      </c>
      <c r="N39" s="142">
        <v>68.3</v>
      </c>
      <c r="O39" s="142">
        <v>65.2</v>
      </c>
      <c r="P39" s="142">
        <v>62.1</v>
      </c>
      <c r="Q39" s="142">
        <v>59.1</v>
      </c>
      <c r="R39" s="142">
        <v>57.8</v>
      </c>
      <c r="S39" s="142">
        <v>56.6</v>
      </c>
      <c r="T39" s="142">
        <v>55.4</v>
      </c>
      <c r="U39" s="142">
        <v>54.2</v>
      </c>
      <c r="V39" s="142">
        <v>0</v>
      </c>
      <c r="W39" s="142">
        <v>51.8</v>
      </c>
      <c r="X39" s="142">
        <v>50.6</v>
      </c>
      <c r="Y39" s="142">
        <v>49.5</v>
      </c>
      <c r="Z39" s="142">
        <v>48.3</v>
      </c>
      <c r="AA39" s="142">
        <v>0</v>
      </c>
      <c r="AB39" s="142">
        <v>0</v>
      </c>
    </row>
    <row r="40" spans="1:28" x14ac:dyDescent="0.2">
      <c r="A40" s="143" t="s">
        <v>291</v>
      </c>
      <c r="B40" s="23" t="s">
        <v>279</v>
      </c>
      <c r="C40" s="23" t="s">
        <v>135</v>
      </c>
      <c r="D40" s="142">
        <v>66</v>
      </c>
      <c r="E40" s="142">
        <v>59</v>
      </c>
      <c r="F40" s="142">
        <v>59</v>
      </c>
      <c r="G40" s="142">
        <v>58</v>
      </c>
      <c r="H40" s="142">
        <v>58</v>
      </c>
      <c r="I40" s="142">
        <v>57</v>
      </c>
      <c r="J40" s="142">
        <v>57</v>
      </c>
      <c r="K40" s="142">
        <v>56</v>
      </c>
      <c r="L40" s="142">
        <v>56</v>
      </c>
      <c r="M40" s="142">
        <v>55</v>
      </c>
      <c r="N40" s="142">
        <v>55</v>
      </c>
      <c r="O40" s="142">
        <v>55</v>
      </c>
      <c r="P40" s="142">
        <v>54</v>
      </c>
      <c r="Q40" s="142">
        <v>54</v>
      </c>
      <c r="R40" s="142">
        <v>54</v>
      </c>
      <c r="S40" s="142">
        <v>54</v>
      </c>
      <c r="T40" s="142">
        <v>53</v>
      </c>
      <c r="U40" s="142">
        <v>53</v>
      </c>
      <c r="V40" s="142">
        <v>53</v>
      </c>
      <c r="W40" s="142">
        <v>53</v>
      </c>
      <c r="X40" s="142">
        <v>52</v>
      </c>
      <c r="Y40" s="142">
        <v>52</v>
      </c>
      <c r="Z40" s="142">
        <v>52</v>
      </c>
      <c r="AA40" s="142">
        <v>52</v>
      </c>
      <c r="AB40" s="142">
        <v>52</v>
      </c>
    </row>
    <row r="41" spans="1:28" x14ac:dyDescent="0.2">
      <c r="A41" s="143" t="s">
        <v>290</v>
      </c>
      <c r="B41" s="23" t="s">
        <v>279</v>
      </c>
      <c r="C41" s="23" t="s">
        <v>135</v>
      </c>
      <c r="D41" s="142">
        <v>66</v>
      </c>
      <c r="E41" s="142">
        <v>59</v>
      </c>
      <c r="F41" s="142">
        <v>59</v>
      </c>
      <c r="G41" s="142">
        <v>58</v>
      </c>
      <c r="H41" s="142">
        <v>58</v>
      </c>
      <c r="I41" s="142">
        <v>57</v>
      </c>
      <c r="J41" s="142">
        <v>57</v>
      </c>
      <c r="K41" s="142">
        <v>56</v>
      </c>
      <c r="L41" s="142">
        <v>56</v>
      </c>
      <c r="M41" s="142">
        <v>55</v>
      </c>
      <c r="N41" s="142">
        <v>55</v>
      </c>
      <c r="O41" s="142">
        <v>55</v>
      </c>
      <c r="P41" s="142">
        <v>54</v>
      </c>
      <c r="Q41" s="142">
        <v>54</v>
      </c>
      <c r="R41" s="142">
        <v>54</v>
      </c>
      <c r="S41" s="142">
        <v>54</v>
      </c>
      <c r="T41" s="142">
        <v>53</v>
      </c>
      <c r="U41" s="142">
        <v>53</v>
      </c>
      <c r="V41" s="142">
        <v>53</v>
      </c>
      <c r="W41" s="142">
        <v>53</v>
      </c>
      <c r="X41" s="142">
        <v>52</v>
      </c>
      <c r="Y41" s="142">
        <v>52</v>
      </c>
      <c r="Z41" s="142">
        <v>52</v>
      </c>
      <c r="AA41" s="142">
        <v>52</v>
      </c>
      <c r="AB41" s="142">
        <v>52</v>
      </c>
    </row>
    <row r="42" spans="1:28" x14ac:dyDescent="0.2">
      <c r="A42" s="143" t="s">
        <v>289</v>
      </c>
      <c r="B42" s="23" t="s">
        <v>279</v>
      </c>
      <c r="C42" s="23" t="s">
        <v>135</v>
      </c>
      <c r="D42" s="142"/>
      <c r="E42" s="142"/>
      <c r="F42" s="142"/>
      <c r="G42" s="142"/>
      <c r="H42" s="142"/>
      <c r="I42" s="142"/>
      <c r="J42" s="142"/>
      <c r="K42" s="142"/>
      <c r="L42" s="142">
        <v>10.51</v>
      </c>
      <c r="M42" s="142">
        <v>10.51</v>
      </c>
      <c r="N42" s="142"/>
      <c r="O42" s="142"/>
      <c r="P42" s="142"/>
      <c r="Q42" s="142"/>
      <c r="R42" s="142"/>
      <c r="S42" s="142"/>
      <c r="T42" s="142"/>
      <c r="U42" s="142"/>
      <c r="V42" s="142"/>
      <c r="W42" s="142"/>
      <c r="X42" s="142"/>
      <c r="Y42" s="142"/>
      <c r="Z42" s="142"/>
      <c r="AA42" s="142"/>
      <c r="AB42" s="142"/>
    </row>
    <row r="43" spans="1:28" x14ac:dyDescent="0.2">
      <c r="A43" s="143" t="s">
        <v>288</v>
      </c>
      <c r="B43" s="23" t="s">
        <v>279</v>
      </c>
      <c r="C43" s="23" t="s">
        <v>135</v>
      </c>
      <c r="D43" s="142"/>
      <c r="E43" s="142"/>
      <c r="F43" s="142"/>
      <c r="G43" s="142">
        <v>-353</v>
      </c>
      <c r="H43" s="142"/>
      <c r="I43" s="142"/>
      <c r="J43" s="142"/>
      <c r="K43" s="142"/>
      <c r="L43" s="142"/>
      <c r="M43" s="142"/>
      <c r="N43" s="142"/>
      <c r="O43" s="142"/>
      <c r="P43" s="142"/>
      <c r="Q43" s="142"/>
      <c r="R43" s="142"/>
      <c r="S43" s="142"/>
      <c r="T43" s="142"/>
      <c r="U43" s="142"/>
      <c r="V43" s="142"/>
      <c r="W43" s="142"/>
      <c r="X43" s="142"/>
      <c r="Y43" s="142"/>
      <c r="Z43" s="142"/>
      <c r="AA43" s="142"/>
      <c r="AB43" s="142"/>
    </row>
    <row r="44" spans="1:28" x14ac:dyDescent="0.2">
      <c r="A44" s="143" t="s">
        <v>287</v>
      </c>
      <c r="B44" s="23" t="s">
        <v>279</v>
      </c>
      <c r="C44" s="23" t="s">
        <v>135</v>
      </c>
      <c r="D44" s="142"/>
      <c r="E44" s="142"/>
      <c r="F44" s="142"/>
      <c r="G44" s="142"/>
      <c r="H44" s="142"/>
      <c r="I44" s="142"/>
      <c r="J44" s="142"/>
      <c r="K44" s="142"/>
      <c r="L44" s="142"/>
      <c r="M44" s="142"/>
      <c r="N44" s="142"/>
      <c r="O44" s="142"/>
      <c r="P44" s="142"/>
      <c r="Q44" s="142"/>
      <c r="R44" s="142"/>
      <c r="S44" s="142"/>
      <c r="T44" s="142"/>
      <c r="U44" s="142">
        <v>117.67</v>
      </c>
      <c r="V44" s="142">
        <v>117.67</v>
      </c>
      <c r="W44" s="142">
        <v>117.67</v>
      </c>
      <c r="X44" s="142">
        <v>117.67</v>
      </c>
      <c r="Y44" s="142">
        <v>117.67</v>
      </c>
      <c r="Z44" s="142">
        <v>117.67</v>
      </c>
      <c r="AA44" s="142">
        <v>117.67</v>
      </c>
      <c r="AB44" s="142">
        <v>117.67</v>
      </c>
    </row>
    <row r="45" spans="1:28" x14ac:dyDescent="0.2">
      <c r="A45" s="143" t="s">
        <v>286</v>
      </c>
      <c r="B45" s="23" t="s">
        <v>279</v>
      </c>
      <c r="C45" s="23" t="s">
        <v>135</v>
      </c>
      <c r="D45" s="142"/>
      <c r="E45" s="142">
        <v>99</v>
      </c>
      <c r="F45" s="142">
        <v>99</v>
      </c>
      <c r="G45" s="142">
        <v>99</v>
      </c>
      <c r="H45" s="142">
        <v>99</v>
      </c>
      <c r="I45" s="142">
        <v>99</v>
      </c>
      <c r="J45" s="142">
        <v>99</v>
      </c>
      <c r="K45" s="142">
        <v>99</v>
      </c>
      <c r="L45" s="142">
        <v>99</v>
      </c>
      <c r="M45" s="142">
        <v>99</v>
      </c>
      <c r="N45" s="142">
        <v>99</v>
      </c>
      <c r="O45" s="142">
        <v>99</v>
      </c>
      <c r="P45" s="142">
        <v>99</v>
      </c>
      <c r="Q45" s="142">
        <v>99</v>
      </c>
      <c r="R45" s="142">
        <v>99</v>
      </c>
      <c r="S45" s="142">
        <v>99</v>
      </c>
      <c r="T45" s="142">
        <v>99</v>
      </c>
      <c r="U45" s="142">
        <v>99</v>
      </c>
      <c r="V45" s="142">
        <v>99</v>
      </c>
      <c r="W45" s="142">
        <v>99</v>
      </c>
      <c r="X45" s="142">
        <v>99</v>
      </c>
      <c r="Y45" s="142">
        <v>99</v>
      </c>
      <c r="Z45" s="142">
        <v>99</v>
      </c>
      <c r="AA45" s="142">
        <v>99</v>
      </c>
      <c r="AB45" s="142">
        <v>99</v>
      </c>
    </row>
    <row r="46" spans="1:28" x14ac:dyDescent="0.2">
      <c r="A46" s="143" t="s">
        <v>285</v>
      </c>
      <c r="B46" s="23" t="s">
        <v>279</v>
      </c>
      <c r="C46" s="23" t="s">
        <v>135</v>
      </c>
      <c r="D46" s="142"/>
      <c r="E46" s="142"/>
      <c r="F46" s="142"/>
      <c r="G46" s="142">
        <v>-353</v>
      </c>
      <c r="H46" s="142"/>
      <c r="I46" s="142"/>
      <c r="J46" s="142"/>
      <c r="K46" s="142"/>
      <c r="L46" s="142"/>
      <c r="M46" s="142"/>
      <c r="N46" s="142"/>
      <c r="O46" s="142"/>
      <c r="P46" s="142"/>
      <c r="Q46" s="142"/>
      <c r="R46" s="142"/>
      <c r="S46" s="142"/>
      <c r="T46" s="142"/>
      <c r="U46" s="142"/>
      <c r="V46" s="142"/>
      <c r="W46" s="142"/>
      <c r="X46" s="142"/>
      <c r="Y46" s="142"/>
      <c r="Z46" s="142"/>
      <c r="AA46" s="142"/>
      <c r="AB46" s="142"/>
    </row>
    <row r="47" spans="1:28" x14ac:dyDescent="0.2">
      <c r="A47" s="143" t="s">
        <v>284</v>
      </c>
      <c r="B47" s="23" t="s">
        <v>279</v>
      </c>
      <c r="C47" s="23" t="s">
        <v>135</v>
      </c>
      <c r="D47" s="142"/>
      <c r="E47" s="142"/>
      <c r="F47" s="142"/>
      <c r="G47" s="142"/>
      <c r="H47" s="142"/>
      <c r="I47" s="142"/>
      <c r="J47" s="142"/>
      <c r="K47" s="142"/>
      <c r="L47" s="142"/>
      <c r="M47" s="142"/>
      <c r="N47" s="142"/>
      <c r="O47" s="142"/>
      <c r="P47" s="142"/>
      <c r="Q47" s="142"/>
      <c r="R47" s="142">
        <v>117.67</v>
      </c>
      <c r="S47" s="142">
        <v>117.67</v>
      </c>
      <c r="T47" s="142">
        <v>117.67</v>
      </c>
      <c r="U47" s="142">
        <v>117.67</v>
      </c>
      <c r="V47" s="142">
        <v>117.67</v>
      </c>
      <c r="W47" s="142">
        <v>117.67</v>
      </c>
      <c r="X47" s="142">
        <v>117.67</v>
      </c>
      <c r="Y47" s="142">
        <v>117.67</v>
      </c>
      <c r="Z47" s="142">
        <v>117.67</v>
      </c>
      <c r="AA47" s="142">
        <v>117.67</v>
      </c>
      <c r="AB47" s="142">
        <v>117.67</v>
      </c>
    </row>
    <row r="48" spans="1:28" x14ac:dyDescent="0.2">
      <c r="A48" s="143" t="s">
        <v>283</v>
      </c>
      <c r="B48" s="23" t="s">
        <v>279</v>
      </c>
      <c r="C48" s="23" t="s">
        <v>135</v>
      </c>
      <c r="D48" s="142">
        <v>99</v>
      </c>
      <c r="E48" s="142">
        <v>99</v>
      </c>
      <c r="F48" s="142">
        <v>99</v>
      </c>
      <c r="G48" s="142">
        <v>99</v>
      </c>
      <c r="H48" s="142">
        <v>99</v>
      </c>
      <c r="I48" s="142">
        <v>99</v>
      </c>
      <c r="J48" s="142">
        <v>99</v>
      </c>
      <c r="K48" s="142">
        <v>99</v>
      </c>
      <c r="L48" s="142">
        <v>99</v>
      </c>
      <c r="M48" s="142">
        <v>99</v>
      </c>
      <c r="N48" s="142">
        <v>99</v>
      </c>
      <c r="O48" s="142">
        <v>99</v>
      </c>
      <c r="P48" s="142">
        <v>99</v>
      </c>
      <c r="Q48" s="142">
        <v>99</v>
      </c>
      <c r="R48" s="142">
        <v>99</v>
      </c>
      <c r="S48" s="142">
        <v>99</v>
      </c>
      <c r="T48" s="142">
        <v>99</v>
      </c>
      <c r="U48" s="142"/>
      <c r="V48" s="142"/>
      <c r="W48" s="142"/>
      <c r="X48" s="142"/>
      <c r="Y48" s="142"/>
      <c r="Z48" s="142"/>
      <c r="AA48" s="142"/>
      <c r="AB48" s="142"/>
    </row>
    <row r="49" spans="1:28" x14ac:dyDescent="0.2">
      <c r="A49" s="143" t="s">
        <v>282</v>
      </c>
      <c r="B49" s="23" t="s">
        <v>279</v>
      </c>
      <c r="C49" s="23" t="s">
        <v>135</v>
      </c>
      <c r="D49" s="142">
        <v>45</v>
      </c>
      <c r="E49" s="142">
        <v>45</v>
      </c>
      <c r="F49" s="142">
        <v>45</v>
      </c>
      <c r="G49" s="142">
        <v>45</v>
      </c>
      <c r="H49" s="142">
        <v>45</v>
      </c>
      <c r="I49" s="142">
        <v>45</v>
      </c>
      <c r="J49" s="142">
        <v>45</v>
      </c>
      <c r="K49" s="142">
        <v>45</v>
      </c>
      <c r="L49" s="142">
        <v>45</v>
      </c>
      <c r="M49" s="142">
        <v>45</v>
      </c>
      <c r="N49" s="142">
        <v>45</v>
      </c>
      <c r="O49" s="142">
        <v>45</v>
      </c>
      <c r="P49" s="142">
        <v>45</v>
      </c>
      <c r="Q49" s="142">
        <v>45</v>
      </c>
      <c r="R49" s="142">
        <v>45</v>
      </c>
      <c r="S49" s="142">
        <v>45</v>
      </c>
      <c r="T49" s="142">
        <v>45</v>
      </c>
      <c r="U49" s="142">
        <v>45</v>
      </c>
      <c r="V49" s="142">
        <v>45</v>
      </c>
      <c r="W49" s="142">
        <v>45</v>
      </c>
      <c r="X49" s="142">
        <v>45</v>
      </c>
      <c r="Y49" s="142">
        <v>45</v>
      </c>
      <c r="Z49" s="142">
        <v>45</v>
      </c>
      <c r="AA49" s="142">
        <v>45</v>
      </c>
      <c r="AB49" s="142">
        <v>45</v>
      </c>
    </row>
    <row r="50" spans="1:28" x14ac:dyDescent="0.2">
      <c r="A50" s="143" t="s">
        <v>281</v>
      </c>
      <c r="B50" s="23" t="s">
        <v>279</v>
      </c>
      <c r="C50" s="23" t="s">
        <v>135</v>
      </c>
      <c r="D50" s="142">
        <v>40.549999999999997</v>
      </c>
      <c r="E50" s="142">
        <v>38.39</v>
      </c>
      <c r="F50" s="142">
        <v>46.32</v>
      </c>
      <c r="G50" s="142">
        <v>49.12</v>
      </c>
      <c r="H50" s="142">
        <v>51.36</v>
      </c>
      <c r="I50" s="142">
        <v>53</v>
      </c>
      <c r="J50" s="142">
        <v>54.11</v>
      </c>
      <c r="K50" s="142">
        <v>54.83</v>
      </c>
      <c r="L50" s="142">
        <v>55.28</v>
      </c>
      <c r="M50" s="142">
        <v>55.57</v>
      </c>
      <c r="N50" s="142">
        <v>55.74</v>
      </c>
      <c r="O50" s="142">
        <v>55.84</v>
      </c>
      <c r="P50" s="142">
        <v>56</v>
      </c>
      <c r="Q50" s="142">
        <v>56</v>
      </c>
      <c r="R50" s="142">
        <v>56</v>
      </c>
      <c r="S50" s="142">
        <v>56</v>
      </c>
      <c r="T50" s="142">
        <v>56</v>
      </c>
      <c r="U50" s="142">
        <v>56</v>
      </c>
      <c r="V50" s="142">
        <v>56</v>
      </c>
      <c r="W50" s="142">
        <v>56</v>
      </c>
      <c r="X50" s="142">
        <v>56</v>
      </c>
      <c r="Y50" s="142">
        <v>56</v>
      </c>
      <c r="Z50" s="142">
        <v>56</v>
      </c>
      <c r="AA50" s="142">
        <v>56</v>
      </c>
      <c r="AB50" s="142">
        <v>56</v>
      </c>
    </row>
    <row r="51" spans="1:28" x14ac:dyDescent="0.2">
      <c r="A51" s="143" t="s">
        <v>280</v>
      </c>
      <c r="B51" s="23" t="s">
        <v>279</v>
      </c>
      <c r="C51" s="23" t="s">
        <v>135</v>
      </c>
      <c r="D51" s="142">
        <v>100.45</v>
      </c>
      <c r="E51" s="142">
        <v>100.45</v>
      </c>
      <c r="F51" s="142">
        <v>100.45</v>
      </c>
      <c r="G51" s="142">
        <v>100.45</v>
      </c>
      <c r="H51" s="142">
        <v>100.45</v>
      </c>
      <c r="I51" s="142">
        <v>100.45</v>
      </c>
      <c r="J51" s="142">
        <v>100.45</v>
      </c>
      <c r="K51" s="142">
        <v>100.45</v>
      </c>
      <c r="L51" s="142">
        <v>100.45</v>
      </c>
      <c r="M51" s="142">
        <v>100.45</v>
      </c>
      <c r="N51" s="142">
        <v>100.45</v>
      </c>
      <c r="O51" s="142">
        <v>100.45</v>
      </c>
      <c r="P51" s="142">
        <v>100.45</v>
      </c>
      <c r="Q51" s="142">
        <v>100.45</v>
      </c>
      <c r="R51" s="142">
        <v>100.45</v>
      </c>
      <c r="S51" s="142">
        <v>100.45</v>
      </c>
      <c r="T51" s="142">
        <v>100.45</v>
      </c>
      <c r="U51" s="142">
        <v>100.45</v>
      </c>
      <c r="V51" s="142">
        <v>100.45</v>
      </c>
      <c r="W51" s="142">
        <v>100.45</v>
      </c>
      <c r="X51" s="142">
        <v>100.45</v>
      </c>
      <c r="Y51" s="142">
        <v>100.45</v>
      </c>
      <c r="Z51" s="142">
        <v>100.45</v>
      </c>
      <c r="AA51" s="142">
        <v>100.45</v>
      </c>
      <c r="AB51" s="142">
        <v>100.45</v>
      </c>
    </row>
    <row r="52" spans="1:28" x14ac:dyDescent="0.2">
      <c r="A52" s="143" t="s">
        <v>278</v>
      </c>
      <c r="B52" s="23" t="s">
        <v>278</v>
      </c>
      <c r="C52" s="23" t="s">
        <v>277</v>
      </c>
      <c r="D52" s="142">
        <v>0</v>
      </c>
      <c r="E52" s="142">
        <v>0</v>
      </c>
      <c r="F52" s="142">
        <v>0</v>
      </c>
      <c r="G52" s="142">
        <v>0</v>
      </c>
      <c r="H52" s="142">
        <v>0</v>
      </c>
      <c r="I52" s="142">
        <v>0</v>
      </c>
      <c r="J52" s="142">
        <v>0</v>
      </c>
      <c r="K52" s="142">
        <v>0</v>
      </c>
      <c r="L52" s="142">
        <v>0</v>
      </c>
      <c r="M52" s="142">
        <v>0</v>
      </c>
      <c r="N52" s="142">
        <v>0</v>
      </c>
      <c r="O52" s="142">
        <v>0</v>
      </c>
      <c r="P52" s="142">
        <v>0</v>
      </c>
      <c r="Q52" s="142">
        <v>0</v>
      </c>
      <c r="R52" s="142">
        <v>0</v>
      </c>
      <c r="S52" s="142">
        <v>0</v>
      </c>
      <c r="T52" s="142">
        <v>0</v>
      </c>
      <c r="U52" s="142">
        <v>0</v>
      </c>
      <c r="V52" s="142">
        <v>0</v>
      </c>
      <c r="W52" s="142">
        <v>0</v>
      </c>
      <c r="X52" s="142">
        <v>0</v>
      </c>
      <c r="Y52" s="142">
        <v>0</v>
      </c>
      <c r="Z52" s="142">
        <v>0</v>
      </c>
      <c r="AA52" s="142">
        <v>0</v>
      </c>
      <c r="AB52" s="142">
        <v>0</v>
      </c>
    </row>
    <row r="53" spans="1:28" x14ac:dyDescent="0.2">
      <c r="A53" s="143" t="s">
        <v>276</v>
      </c>
      <c r="B53" s="23" t="s">
        <v>8</v>
      </c>
      <c r="C53" s="23" t="s">
        <v>246</v>
      </c>
      <c r="D53" s="142">
        <v>0</v>
      </c>
      <c r="E53" s="142">
        <v>0</v>
      </c>
      <c r="F53" s="142">
        <v>0</v>
      </c>
      <c r="G53" s="142">
        <v>0</v>
      </c>
      <c r="H53" s="142">
        <v>0</v>
      </c>
      <c r="I53" s="142">
        <v>0</v>
      </c>
      <c r="J53" s="142">
        <v>0</v>
      </c>
      <c r="K53" s="142">
        <v>0</v>
      </c>
      <c r="L53" s="142">
        <v>0</v>
      </c>
      <c r="M53" s="142">
        <v>0</v>
      </c>
      <c r="N53" s="142">
        <v>0</v>
      </c>
      <c r="O53" s="142">
        <v>0</v>
      </c>
      <c r="P53" s="142">
        <v>0</v>
      </c>
      <c r="Q53" s="142">
        <v>0</v>
      </c>
      <c r="R53" s="142">
        <v>0</v>
      </c>
      <c r="S53" s="142">
        <v>0</v>
      </c>
      <c r="T53" s="142">
        <v>0</v>
      </c>
      <c r="U53" s="142">
        <v>0</v>
      </c>
      <c r="V53" s="142">
        <v>0</v>
      </c>
      <c r="W53" s="142">
        <v>0</v>
      </c>
      <c r="X53" s="142">
        <v>0</v>
      </c>
      <c r="Y53" s="142">
        <v>0</v>
      </c>
      <c r="Z53" s="142">
        <v>0</v>
      </c>
      <c r="AA53" s="142">
        <v>0</v>
      </c>
      <c r="AB53" s="142">
        <v>0</v>
      </c>
    </row>
    <row r="54" spans="1:28" x14ac:dyDescent="0.2">
      <c r="A54" s="143" t="s">
        <v>275</v>
      </c>
      <c r="B54" s="23" t="s">
        <v>8</v>
      </c>
      <c r="C54" s="23" t="s">
        <v>246</v>
      </c>
      <c r="D54" s="142">
        <v>2849858</v>
      </c>
      <c r="E54" s="142">
        <v>3569822</v>
      </c>
      <c r="F54" s="142">
        <v>3442669</v>
      </c>
      <c r="G54" s="142">
        <v>3299787</v>
      </c>
      <c r="H54" s="142">
        <v>3064945</v>
      </c>
      <c r="I54" s="142">
        <v>2935678</v>
      </c>
      <c r="J54" s="142">
        <v>2696072</v>
      </c>
      <c r="K54" s="142">
        <v>2565986</v>
      </c>
      <c r="L54" s="142">
        <v>2333092</v>
      </c>
      <c r="M54" s="142">
        <v>2319219</v>
      </c>
      <c r="N54" s="142">
        <v>2201379</v>
      </c>
      <c r="O54" s="142">
        <v>2076970</v>
      </c>
      <c r="P54" s="142">
        <v>2028443</v>
      </c>
      <c r="Q54" s="142">
        <v>1893240</v>
      </c>
      <c r="R54" s="142">
        <v>1761988</v>
      </c>
      <c r="S54" s="142">
        <v>1635653</v>
      </c>
      <c r="T54" s="142">
        <v>1574720</v>
      </c>
      <c r="U54" s="142">
        <v>1456859</v>
      </c>
      <c r="V54" s="142">
        <v>1345834</v>
      </c>
      <c r="W54" s="142">
        <v>1241884</v>
      </c>
      <c r="X54" s="142">
        <v>1188452</v>
      </c>
      <c r="Y54" s="142">
        <v>1096138</v>
      </c>
      <c r="Z54" s="142">
        <v>1011204</v>
      </c>
      <c r="AA54" s="142">
        <v>933785</v>
      </c>
      <c r="AB54" s="142">
        <v>869399</v>
      </c>
    </row>
    <row r="55" spans="1:28" x14ac:dyDescent="0.2">
      <c r="A55" s="143" t="s">
        <v>274</v>
      </c>
      <c r="B55" s="23" t="s">
        <v>8</v>
      </c>
      <c r="C55" s="23" t="s">
        <v>246</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row>
    <row r="56" spans="1:28" x14ac:dyDescent="0.2">
      <c r="A56" s="143" t="s">
        <v>273</v>
      </c>
      <c r="B56" s="23" t="s">
        <v>8</v>
      </c>
      <c r="C56" s="23" t="s">
        <v>246</v>
      </c>
      <c r="D56" s="142">
        <v>-2755731</v>
      </c>
      <c r="E56" s="142">
        <v>-2285323</v>
      </c>
      <c r="F56" s="142">
        <v>-2045096</v>
      </c>
      <c r="G56" s="142">
        <v>-2817751</v>
      </c>
      <c r="H56" s="142">
        <v>-3411073</v>
      </c>
      <c r="I56" s="142">
        <v>-3837018</v>
      </c>
      <c r="J56" s="142">
        <v>-4178293</v>
      </c>
      <c r="K56" s="142">
        <v>-4406638</v>
      </c>
      <c r="L56" s="142">
        <v>-4539954</v>
      </c>
      <c r="M56" s="142">
        <v>-4374141</v>
      </c>
      <c r="N56" s="142">
        <v>-4210002</v>
      </c>
      <c r="O56" s="142">
        <v>-4071903</v>
      </c>
      <c r="P56" s="142">
        <v>-3887796</v>
      </c>
      <c r="Q56" s="142">
        <v>-3659126</v>
      </c>
      <c r="R56" s="142">
        <v>-3454156</v>
      </c>
      <c r="S56" s="142">
        <v>-3245779</v>
      </c>
      <c r="T56" s="142">
        <v>-3032603</v>
      </c>
      <c r="U56" s="142">
        <v>-2810640</v>
      </c>
      <c r="V56" s="142">
        <v>-2689859</v>
      </c>
      <c r="W56" s="142">
        <v>-2552316</v>
      </c>
      <c r="X56" s="142">
        <v>-2394484</v>
      </c>
      <c r="Y56" s="142">
        <v>-2393970</v>
      </c>
      <c r="Z56" s="142">
        <v>-2403034</v>
      </c>
      <c r="AA56" s="142">
        <v>-2427809</v>
      </c>
      <c r="AB56" s="142">
        <v>-2436437</v>
      </c>
    </row>
    <row r="57" spans="1:28" x14ac:dyDescent="0.2">
      <c r="A57" s="143" t="s">
        <v>272</v>
      </c>
      <c r="B57" s="23" t="s">
        <v>8</v>
      </c>
      <c r="C57" s="23" t="s">
        <v>246</v>
      </c>
      <c r="D57" s="142">
        <v>0</v>
      </c>
      <c r="E57" s="142">
        <v>0</v>
      </c>
      <c r="F57" s="142">
        <v>0</v>
      </c>
      <c r="G57" s="142">
        <v>0</v>
      </c>
      <c r="H57" s="142">
        <v>0</v>
      </c>
      <c r="I57" s="142">
        <v>0</v>
      </c>
      <c r="J57" s="142">
        <v>0</v>
      </c>
      <c r="K57" s="142">
        <v>0</v>
      </c>
      <c r="L57" s="142">
        <v>0</v>
      </c>
      <c r="M57" s="142">
        <v>0</v>
      </c>
      <c r="N57" s="142">
        <v>0</v>
      </c>
      <c r="O57" s="142">
        <v>0</v>
      </c>
      <c r="P57" s="142">
        <v>0</v>
      </c>
      <c r="Q57" s="142">
        <v>0</v>
      </c>
      <c r="R57" s="142">
        <v>0</v>
      </c>
      <c r="S57" s="142">
        <v>0</v>
      </c>
      <c r="T57" s="142">
        <v>0</v>
      </c>
      <c r="U57" s="142">
        <v>0</v>
      </c>
      <c r="V57" s="142">
        <v>0</v>
      </c>
      <c r="W57" s="142">
        <v>0</v>
      </c>
      <c r="X57" s="142">
        <v>0</v>
      </c>
      <c r="Y57" s="142">
        <v>0</v>
      </c>
      <c r="Z57" s="142">
        <v>0</v>
      </c>
      <c r="AA57" s="142">
        <v>0</v>
      </c>
      <c r="AB57" s="142">
        <v>0</v>
      </c>
    </row>
    <row r="58" spans="1:28" x14ac:dyDescent="0.2">
      <c r="A58" s="143" t="s">
        <v>271</v>
      </c>
      <c r="B58" s="23" t="s">
        <v>8</v>
      </c>
      <c r="C58" s="23" t="s">
        <v>246</v>
      </c>
      <c r="D58" s="142">
        <v>-16770170</v>
      </c>
      <c r="E58" s="142">
        <v>-18147930</v>
      </c>
      <c r="F58" s="142">
        <v>-19168677</v>
      </c>
      <c r="G58" s="142">
        <v>-20279086</v>
      </c>
      <c r="H58" s="142">
        <v>-21262905</v>
      </c>
      <c r="I58" s="142">
        <v>-21985663</v>
      </c>
      <c r="J58" s="142">
        <v>-22538835</v>
      </c>
      <c r="K58" s="142">
        <v>-22915820</v>
      </c>
      <c r="L58" s="142">
        <v>-23111563</v>
      </c>
      <c r="M58" s="142">
        <v>-21819452</v>
      </c>
      <c r="N58" s="142">
        <v>-20471317</v>
      </c>
      <c r="O58" s="142">
        <v>-19048042</v>
      </c>
      <c r="P58" s="142">
        <v>-17584609</v>
      </c>
      <c r="Q58" s="142">
        <v>-16098378</v>
      </c>
      <c r="R58" s="142">
        <v>-14655577</v>
      </c>
      <c r="S58" s="142">
        <v>-13266829</v>
      </c>
      <c r="T58" s="142">
        <v>-11945031</v>
      </c>
      <c r="U58" s="142">
        <v>-10698227</v>
      </c>
      <c r="V58" s="142">
        <v>-9523751</v>
      </c>
      <c r="W58" s="142">
        <v>-8424102</v>
      </c>
      <c r="X58" s="142">
        <v>-7402532</v>
      </c>
      <c r="Y58" s="142">
        <v>-6461435</v>
      </c>
      <c r="Z58" s="142">
        <v>-5595563</v>
      </c>
      <c r="AA58" s="142">
        <v>-4806311</v>
      </c>
      <c r="AB58" s="142">
        <v>-4149921</v>
      </c>
    </row>
    <row r="59" spans="1:28" x14ac:dyDescent="0.2">
      <c r="A59" s="143" t="s">
        <v>270</v>
      </c>
      <c r="B59" s="23" t="s">
        <v>8</v>
      </c>
      <c r="C59" s="23" t="s">
        <v>246</v>
      </c>
      <c r="D59" s="142">
        <v>0</v>
      </c>
      <c r="E59" s="142">
        <v>0</v>
      </c>
      <c r="F59" s="142">
        <v>0</v>
      </c>
      <c r="G59" s="142">
        <v>0</v>
      </c>
      <c r="H59" s="142">
        <v>0</v>
      </c>
      <c r="I59" s="142">
        <v>0</v>
      </c>
      <c r="J59" s="142">
        <v>0</v>
      </c>
      <c r="K59" s="142">
        <v>0</v>
      </c>
      <c r="L59" s="142">
        <v>0</v>
      </c>
      <c r="M59" s="142">
        <v>0</v>
      </c>
      <c r="N59" s="142">
        <v>0</v>
      </c>
      <c r="O59" s="142">
        <v>0</v>
      </c>
      <c r="P59" s="142">
        <v>0</v>
      </c>
      <c r="Q59" s="142">
        <v>0</v>
      </c>
      <c r="R59" s="142">
        <v>0</v>
      </c>
      <c r="S59" s="142">
        <v>0</v>
      </c>
      <c r="T59" s="142">
        <v>0</v>
      </c>
      <c r="U59" s="142">
        <v>0</v>
      </c>
      <c r="V59" s="142">
        <v>0</v>
      </c>
      <c r="W59" s="142">
        <v>0</v>
      </c>
      <c r="X59" s="142">
        <v>0</v>
      </c>
      <c r="Y59" s="142">
        <v>0</v>
      </c>
      <c r="Z59" s="142">
        <v>0</v>
      </c>
      <c r="AA59" s="142">
        <v>0</v>
      </c>
      <c r="AB59" s="142">
        <v>0</v>
      </c>
    </row>
    <row r="60" spans="1:28" x14ac:dyDescent="0.2">
      <c r="A60" s="143" t="s">
        <v>269</v>
      </c>
      <c r="B60" s="23" t="s">
        <v>8</v>
      </c>
      <c r="C60" s="23" t="s">
        <v>246</v>
      </c>
      <c r="D60" s="142">
        <v>62671</v>
      </c>
      <c r="E60" s="142">
        <v>62671</v>
      </c>
      <c r="F60" s="142">
        <v>62671</v>
      </c>
      <c r="G60" s="142">
        <v>62671</v>
      </c>
      <c r="H60" s="142">
        <v>62671</v>
      </c>
      <c r="I60" s="142">
        <v>62671</v>
      </c>
      <c r="J60" s="142">
        <v>62671</v>
      </c>
      <c r="K60" s="142">
        <v>62671</v>
      </c>
      <c r="L60" s="142">
        <v>62671</v>
      </c>
      <c r="M60" s="142">
        <v>62671</v>
      </c>
      <c r="N60" s="142">
        <v>62671</v>
      </c>
      <c r="O60" s="142">
        <v>62671</v>
      </c>
      <c r="P60" s="142">
        <v>62671</v>
      </c>
      <c r="Q60" s="142">
        <v>62671</v>
      </c>
      <c r="R60" s="142">
        <v>62671</v>
      </c>
      <c r="S60" s="142">
        <v>62671</v>
      </c>
      <c r="T60" s="142">
        <v>62671</v>
      </c>
      <c r="U60" s="142">
        <v>62671</v>
      </c>
      <c r="V60" s="142">
        <v>62671</v>
      </c>
      <c r="W60" s="142">
        <v>62671</v>
      </c>
      <c r="X60" s="142">
        <v>62671</v>
      </c>
      <c r="Y60" s="142">
        <v>62671</v>
      </c>
      <c r="Z60" s="142">
        <v>62671</v>
      </c>
      <c r="AA60" s="142">
        <v>62671</v>
      </c>
      <c r="AB60" s="142">
        <v>62671</v>
      </c>
    </row>
    <row r="61" spans="1:28" x14ac:dyDescent="0.2">
      <c r="A61" s="143" t="s">
        <v>268</v>
      </c>
      <c r="B61" s="23" t="s">
        <v>8</v>
      </c>
      <c r="C61" s="23" t="s">
        <v>246</v>
      </c>
      <c r="D61" s="142">
        <v>0</v>
      </c>
      <c r="E61" s="142">
        <v>0</v>
      </c>
      <c r="F61" s="142">
        <v>0</v>
      </c>
      <c r="G61" s="142">
        <v>105146</v>
      </c>
      <c r="H61" s="142">
        <v>0</v>
      </c>
      <c r="I61" s="142">
        <v>0</v>
      </c>
      <c r="J61" s="142">
        <v>0</v>
      </c>
      <c r="K61" s="142">
        <v>0</v>
      </c>
      <c r="L61" s="142">
        <v>0</v>
      </c>
      <c r="M61" s="142">
        <v>0</v>
      </c>
      <c r="N61" s="142">
        <v>0</v>
      </c>
      <c r="O61" s="142">
        <v>0</v>
      </c>
      <c r="P61" s="142">
        <v>0</v>
      </c>
      <c r="Q61" s="142">
        <v>0</v>
      </c>
      <c r="R61" s="142">
        <v>0</v>
      </c>
      <c r="S61" s="142">
        <v>0</v>
      </c>
      <c r="T61" s="142">
        <v>0</v>
      </c>
      <c r="U61" s="142">
        <v>0</v>
      </c>
      <c r="V61" s="142">
        <v>0</v>
      </c>
      <c r="W61" s="142">
        <v>0</v>
      </c>
      <c r="X61" s="142">
        <v>0</v>
      </c>
      <c r="Y61" s="142">
        <v>0</v>
      </c>
      <c r="Z61" s="142">
        <v>0</v>
      </c>
      <c r="AA61" s="142">
        <v>0</v>
      </c>
      <c r="AB61" s="142">
        <v>0</v>
      </c>
    </row>
    <row r="62" spans="1:28" x14ac:dyDescent="0.2">
      <c r="A62" s="143" t="s">
        <v>267</v>
      </c>
      <c r="B62" s="23" t="s">
        <v>8</v>
      </c>
      <c r="C62" s="23" t="s">
        <v>246</v>
      </c>
      <c r="D62" s="142">
        <v>2795485</v>
      </c>
      <c r="E62" s="142">
        <v>3370301</v>
      </c>
      <c r="F62" s="142">
        <v>4498497</v>
      </c>
      <c r="G62" s="142">
        <v>5652037</v>
      </c>
      <c r="H62" s="142">
        <v>9925314</v>
      </c>
      <c r="I62" s="142">
        <v>12415217</v>
      </c>
      <c r="J62" s="142">
        <v>16491829</v>
      </c>
      <c r="K62" s="142">
        <v>20602274</v>
      </c>
      <c r="L62" s="142">
        <v>21113598</v>
      </c>
      <c r="M62" s="142">
        <v>26389476</v>
      </c>
      <c r="N62" s="142">
        <v>31772319</v>
      </c>
      <c r="O62" s="142">
        <v>35567038</v>
      </c>
      <c r="P62" s="142">
        <v>43951947</v>
      </c>
      <c r="Q62" s="142">
        <v>50969526</v>
      </c>
      <c r="R62" s="142">
        <v>57637619</v>
      </c>
      <c r="S62" s="142">
        <v>61458136</v>
      </c>
      <c r="T62" s="142">
        <v>71233666</v>
      </c>
      <c r="U62" s="142">
        <v>78008362</v>
      </c>
      <c r="V62" s="142">
        <v>97757235</v>
      </c>
      <c r="W62" s="142">
        <v>86337849</v>
      </c>
      <c r="X62" s="142">
        <v>92174025</v>
      </c>
      <c r="Y62" s="142">
        <v>101465366</v>
      </c>
      <c r="Z62" s="142">
        <v>106422675</v>
      </c>
      <c r="AA62" s="142">
        <v>124982506</v>
      </c>
      <c r="AB62" s="142">
        <v>130716720</v>
      </c>
    </row>
    <row r="63" spans="1:28" x14ac:dyDescent="0.2">
      <c r="A63" s="143" t="s">
        <v>266</v>
      </c>
      <c r="B63" s="23" t="s">
        <v>8</v>
      </c>
      <c r="C63" s="23" t="s">
        <v>246</v>
      </c>
      <c r="D63" s="142">
        <v>37166</v>
      </c>
      <c r="E63" s="142">
        <v>48556</v>
      </c>
      <c r="F63" s="142">
        <v>57240</v>
      </c>
      <c r="G63" s="142">
        <v>56228</v>
      </c>
      <c r="H63" s="142">
        <v>70349</v>
      </c>
      <c r="I63" s="142">
        <v>86576</v>
      </c>
      <c r="J63" s="142">
        <v>104967</v>
      </c>
      <c r="K63" s="142">
        <v>125457</v>
      </c>
      <c r="L63" s="142">
        <v>145177</v>
      </c>
      <c r="M63" s="142">
        <v>145177</v>
      </c>
      <c r="N63" s="142">
        <v>145177</v>
      </c>
      <c r="O63" s="142">
        <v>145177</v>
      </c>
      <c r="P63" s="142">
        <v>145177</v>
      </c>
      <c r="Q63" s="142">
        <v>145177</v>
      </c>
      <c r="R63" s="142">
        <v>145177</v>
      </c>
      <c r="S63" s="142">
        <v>145177</v>
      </c>
      <c r="T63" s="142">
        <v>145177</v>
      </c>
      <c r="U63" s="142">
        <v>145177</v>
      </c>
      <c r="V63" s="142">
        <v>145177</v>
      </c>
      <c r="W63" s="142">
        <v>145177</v>
      </c>
      <c r="X63" s="142">
        <v>145177</v>
      </c>
      <c r="Y63" s="142">
        <v>145177</v>
      </c>
      <c r="Z63" s="142">
        <v>145177</v>
      </c>
      <c r="AA63" s="142">
        <v>145177</v>
      </c>
      <c r="AB63" s="142">
        <v>145177</v>
      </c>
    </row>
    <row r="64" spans="1:28" x14ac:dyDescent="0.2">
      <c r="A64" s="143" t="s">
        <v>265</v>
      </c>
      <c r="B64" s="23" t="s">
        <v>8</v>
      </c>
      <c r="C64" s="23" t="s">
        <v>246</v>
      </c>
      <c r="D64" s="142">
        <v>248771</v>
      </c>
      <c r="E64" s="142">
        <v>255779</v>
      </c>
      <c r="F64" s="142">
        <v>260853</v>
      </c>
      <c r="G64" s="142">
        <v>263959</v>
      </c>
      <c r="H64" s="142">
        <v>265250</v>
      </c>
      <c r="I64" s="142">
        <v>264581</v>
      </c>
      <c r="J64" s="142">
        <v>262089</v>
      </c>
      <c r="K64" s="142">
        <v>257644</v>
      </c>
      <c r="L64" s="142">
        <v>248096</v>
      </c>
      <c r="M64" s="142">
        <v>227579</v>
      </c>
      <c r="N64" s="142">
        <v>207062</v>
      </c>
      <c r="O64" s="142">
        <v>186545</v>
      </c>
      <c r="P64" s="142">
        <v>166028</v>
      </c>
      <c r="Q64" s="142">
        <v>145511</v>
      </c>
      <c r="R64" s="142">
        <v>124995</v>
      </c>
      <c r="S64" s="142">
        <v>104478</v>
      </c>
      <c r="T64" s="142">
        <v>83961</v>
      </c>
      <c r="U64" s="142">
        <v>63444</v>
      </c>
      <c r="V64" s="142">
        <v>42927</v>
      </c>
      <c r="W64" s="142">
        <v>22410</v>
      </c>
      <c r="X64" s="142">
        <v>3511</v>
      </c>
      <c r="Y64" s="142">
        <v>0</v>
      </c>
      <c r="Z64" s="142">
        <v>0</v>
      </c>
      <c r="AA64" s="142">
        <v>0</v>
      </c>
      <c r="AB64" s="142">
        <v>0</v>
      </c>
    </row>
    <row r="65" spans="1:28" x14ac:dyDescent="0.2">
      <c r="A65" s="143" t="s">
        <v>264</v>
      </c>
      <c r="B65" s="23" t="s">
        <v>8</v>
      </c>
      <c r="C65" s="23" t="s">
        <v>246</v>
      </c>
      <c r="D65" s="142">
        <v>1505627</v>
      </c>
      <c r="E65" s="142">
        <v>1882033</v>
      </c>
      <c r="F65" s="142">
        <v>1509329</v>
      </c>
      <c r="G65" s="142">
        <v>370389</v>
      </c>
      <c r="H65" s="142">
        <v>477616</v>
      </c>
      <c r="I65" s="142">
        <v>613908</v>
      </c>
      <c r="J65" s="142">
        <v>733394</v>
      </c>
      <c r="K65" s="142">
        <v>878624</v>
      </c>
      <c r="L65" s="142">
        <v>1068432</v>
      </c>
      <c r="M65" s="142">
        <v>1279497</v>
      </c>
      <c r="N65" s="142">
        <v>1496120</v>
      </c>
      <c r="O65" s="142">
        <v>1708458</v>
      </c>
      <c r="P65" s="142">
        <v>1924023</v>
      </c>
      <c r="Q65" s="142">
        <v>2133573</v>
      </c>
      <c r="R65" s="142">
        <v>2329955</v>
      </c>
      <c r="S65" s="142">
        <v>2511983</v>
      </c>
      <c r="T65" s="142">
        <v>2662774</v>
      </c>
      <c r="U65" s="142">
        <v>2816667</v>
      </c>
      <c r="V65" s="142">
        <v>2973196</v>
      </c>
      <c r="W65" s="142">
        <v>3118949</v>
      </c>
      <c r="X65" s="142">
        <v>3235805</v>
      </c>
      <c r="Y65" s="142">
        <v>3347859</v>
      </c>
      <c r="Z65" s="142">
        <v>3431998</v>
      </c>
      <c r="AA65" s="142">
        <v>3508537</v>
      </c>
      <c r="AB65" s="142">
        <v>3578708</v>
      </c>
    </row>
    <row r="66" spans="1:28" x14ac:dyDescent="0.2">
      <c r="A66" s="143" t="s">
        <v>263</v>
      </c>
      <c r="B66" s="23" t="s">
        <v>8</v>
      </c>
      <c r="C66" s="23" t="s">
        <v>246</v>
      </c>
      <c r="D66" s="142">
        <v>0</v>
      </c>
      <c r="E66" s="142">
        <v>0</v>
      </c>
      <c r="F66" s="142">
        <v>0</v>
      </c>
      <c r="G66" s="142">
        <v>0</v>
      </c>
      <c r="H66" s="142">
        <v>0</v>
      </c>
      <c r="I66" s="142">
        <v>0</v>
      </c>
      <c r="J66" s="142">
        <v>0</v>
      </c>
      <c r="K66" s="142">
        <v>0</v>
      </c>
      <c r="L66" s="142">
        <v>55533</v>
      </c>
      <c r="M66" s="142">
        <v>49166</v>
      </c>
      <c r="N66" s="142">
        <v>0</v>
      </c>
      <c r="O66" s="142">
        <v>0</v>
      </c>
      <c r="P66" s="142">
        <v>0</v>
      </c>
      <c r="Q66" s="142">
        <v>0</v>
      </c>
      <c r="R66" s="142">
        <v>0</v>
      </c>
      <c r="S66" s="142">
        <v>0</v>
      </c>
      <c r="T66" s="142">
        <v>0</v>
      </c>
      <c r="U66" s="142">
        <v>0</v>
      </c>
      <c r="V66" s="142">
        <v>0</v>
      </c>
      <c r="W66" s="142">
        <v>0</v>
      </c>
      <c r="X66" s="142">
        <v>0</v>
      </c>
      <c r="Y66" s="142">
        <v>0</v>
      </c>
      <c r="Z66" s="142">
        <v>0</v>
      </c>
      <c r="AA66" s="142">
        <v>0</v>
      </c>
      <c r="AB66" s="142">
        <v>0</v>
      </c>
    </row>
    <row r="67" spans="1:28" x14ac:dyDescent="0.2">
      <c r="A67" s="143" t="s">
        <v>262</v>
      </c>
      <c r="B67" s="23" t="s">
        <v>8</v>
      </c>
      <c r="C67" s="23" t="s">
        <v>246</v>
      </c>
      <c r="D67" s="142">
        <v>0</v>
      </c>
      <c r="E67" s="142">
        <v>0</v>
      </c>
      <c r="F67" s="142">
        <v>0</v>
      </c>
      <c r="G67" s="142">
        <v>71156</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261</v>
      </c>
      <c r="B68" s="23" t="s">
        <v>8</v>
      </c>
      <c r="C68" s="23" t="s">
        <v>246</v>
      </c>
      <c r="D68" s="142">
        <v>0</v>
      </c>
      <c r="E68" s="142">
        <v>0</v>
      </c>
      <c r="F68" s="142">
        <v>0</v>
      </c>
      <c r="G68" s="142">
        <v>0</v>
      </c>
      <c r="H68" s="142">
        <v>0</v>
      </c>
      <c r="I68" s="142">
        <v>0</v>
      </c>
      <c r="J68" s="142">
        <v>0</v>
      </c>
      <c r="K68" s="142">
        <v>0</v>
      </c>
      <c r="L68" s="142">
        <v>0</v>
      </c>
      <c r="M68" s="142">
        <v>0</v>
      </c>
      <c r="N68" s="142">
        <v>0</v>
      </c>
      <c r="O68" s="142">
        <v>0</v>
      </c>
      <c r="P68" s="142">
        <v>0</v>
      </c>
      <c r="Q68" s="142">
        <v>0</v>
      </c>
      <c r="R68" s="142">
        <v>100729</v>
      </c>
      <c r="S68" s="142">
        <v>358329</v>
      </c>
      <c r="T68" s="142">
        <v>621764</v>
      </c>
      <c r="U68" s="142">
        <v>846218</v>
      </c>
      <c r="V68" s="142">
        <v>983517</v>
      </c>
      <c r="W68" s="142">
        <v>1126527</v>
      </c>
      <c r="X68" s="142">
        <v>1282519</v>
      </c>
      <c r="Y68" s="142">
        <v>1378757</v>
      </c>
      <c r="Z68" s="142">
        <v>1475296</v>
      </c>
      <c r="AA68" s="142">
        <v>1569319</v>
      </c>
      <c r="AB68" s="142">
        <v>1689200</v>
      </c>
    </row>
    <row r="69" spans="1:28" x14ac:dyDescent="0.2">
      <c r="A69" s="143" t="s">
        <v>260</v>
      </c>
      <c r="B69" s="23" t="s">
        <v>8</v>
      </c>
      <c r="C69" s="23" t="s">
        <v>246</v>
      </c>
      <c r="D69" s="142">
        <v>0</v>
      </c>
      <c r="E69" s="142">
        <v>0</v>
      </c>
      <c r="F69" s="142">
        <v>0</v>
      </c>
      <c r="G69" s="142">
        <v>0</v>
      </c>
      <c r="H69" s="142">
        <v>0</v>
      </c>
      <c r="I69" s="142">
        <v>0</v>
      </c>
      <c r="J69" s="142">
        <v>0</v>
      </c>
      <c r="K69" s="142">
        <v>0</v>
      </c>
      <c r="L69" s="142">
        <v>0</v>
      </c>
      <c r="M69" s="142">
        <v>0</v>
      </c>
      <c r="N69" s="142">
        <v>0</v>
      </c>
      <c r="O69" s="142">
        <v>0</v>
      </c>
      <c r="P69" s="142">
        <v>0</v>
      </c>
      <c r="Q69" s="142">
        <v>0</v>
      </c>
      <c r="R69" s="142">
        <v>0</v>
      </c>
      <c r="S69" s="142">
        <v>0</v>
      </c>
      <c r="T69" s="142">
        <v>0</v>
      </c>
      <c r="U69" s="142">
        <v>0</v>
      </c>
      <c r="V69" s="142">
        <v>0</v>
      </c>
      <c r="W69" s="142">
        <v>0</v>
      </c>
      <c r="X69" s="142">
        <v>0</v>
      </c>
      <c r="Y69" s="142">
        <v>0</v>
      </c>
      <c r="Z69" s="142">
        <v>0</v>
      </c>
      <c r="AA69" s="142">
        <v>0</v>
      </c>
      <c r="AB69" s="142">
        <v>0</v>
      </c>
    </row>
    <row r="70" spans="1:28" x14ac:dyDescent="0.2">
      <c r="A70" s="143" t="s">
        <v>259</v>
      </c>
      <c r="B70" s="23" t="s">
        <v>8</v>
      </c>
      <c r="C70" s="23" t="s">
        <v>246</v>
      </c>
      <c r="D70" s="142">
        <v>16205</v>
      </c>
      <c r="E70" s="142">
        <v>20018</v>
      </c>
      <c r="F70" s="142">
        <v>31121</v>
      </c>
      <c r="G70" s="142">
        <v>36179</v>
      </c>
      <c r="H70" s="142">
        <v>91228</v>
      </c>
      <c r="I70" s="142">
        <v>167420</v>
      </c>
      <c r="J70" s="142">
        <v>282603</v>
      </c>
      <c r="K70" s="142">
        <v>427600</v>
      </c>
      <c r="L70" s="142">
        <v>573727</v>
      </c>
      <c r="M70" s="142">
        <v>772594</v>
      </c>
      <c r="N70" s="142">
        <v>987703</v>
      </c>
      <c r="O70" s="142">
        <v>1180043</v>
      </c>
      <c r="P70" s="142">
        <v>1413235</v>
      </c>
      <c r="Q70" s="142">
        <v>1666153</v>
      </c>
      <c r="R70" s="142">
        <v>1786099</v>
      </c>
      <c r="S70" s="142">
        <v>1723164</v>
      </c>
      <c r="T70" s="142">
        <v>1659373</v>
      </c>
      <c r="U70" s="142">
        <v>1639265</v>
      </c>
      <c r="V70" s="142">
        <v>1687654</v>
      </c>
      <c r="W70" s="142">
        <v>1738819</v>
      </c>
      <c r="X70" s="142">
        <v>1785258</v>
      </c>
      <c r="Y70" s="142">
        <v>1827696</v>
      </c>
      <c r="Z70" s="142">
        <v>1864633</v>
      </c>
      <c r="AA70" s="142">
        <v>1898372</v>
      </c>
      <c r="AB70" s="142">
        <v>1898372</v>
      </c>
    </row>
    <row r="71" spans="1:28" x14ac:dyDescent="0.2">
      <c r="A71" s="143" t="s">
        <v>258</v>
      </c>
      <c r="B71" s="23" t="s">
        <v>8</v>
      </c>
      <c r="C71" s="23" t="s">
        <v>246</v>
      </c>
      <c r="D71" s="142">
        <v>-3200</v>
      </c>
      <c r="E71" s="142">
        <v>-3200</v>
      </c>
      <c r="F71" s="142">
        <v>-3200</v>
      </c>
      <c r="G71" s="142">
        <v>-3200</v>
      </c>
      <c r="H71" s="142">
        <v>-3200</v>
      </c>
      <c r="I71" s="142">
        <v>-3200</v>
      </c>
      <c r="J71" s="142">
        <v>-3200</v>
      </c>
      <c r="K71" s="142">
        <v>-3200</v>
      </c>
      <c r="L71" s="142">
        <v>-3200</v>
      </c>
      <c r="M71" s="142">
        <v>-3200</v>
      </c>
      <c r="N71" s="142">
        <v>-3200</v>
      </c>
      <c r="O71" s="142">
        <v>-3200</v>
      </c>
      <c r="P71" s="142">
        <v>-3200</v>
      </c>
      <c r="Q71" s="142">
        <v>-3200</v>
      </c>
      <c r="R71" s="142">
        <v>-3200</v>
      </c>
      <c r="S71" s="142">
        <v>-3200</v>
      </c>
      <c r="T71" s="142">
        <v>-3200</v>
      </c>
      <c r="U71" s="142">
        <v>-3200</v>
      </c>
      <c r="V71" s="142">
        <v>-3200</v>
      </c>
      <c r="W71" s="142">
        <v>-3200</v>
      </c>
      <c r="X71" s="142">
        <v>-3200</v>
      </c>
      <c r="Y71" s="142">
        <v>-3200</v>
      </c>
      <c r="Z71" s="142">
        <v>-3200</v>
      </c>
      <c r="AA71" s="142">
        <v>-3200</v>
      </c>
      <c r="AB71" s="142">
        <v>0</v>
      </c>
    </row>
    <row r="72" spans="1:28" x14ac:dyDescent="0.2">
      <c r="A72" s="143" t="s">
        <v>257</v>
      </c>
      <c r="B72" s="23" t="s">
        <v>8</v>
      </c>
      <c r="C72" s="23" t="s">
        <v>246</v>
      </c>
      <c r="D72" s="142">
        <v>968402</v>
      </c>
      <c r="E72" s="142">
        <v>1070096</v>
      </c>
      <c r="F72" s="142">
        <v>1135401</v>
      </c>
      <c r="G72" s="142">
        <v>1605267</v>
      </c>
      <c r="H72" s="142">
        <v>1337722</v>
      </c>
      <c r="I72" s="142">
        <v>1070178</v>
      </c>
      <c r="J72" s="142">
        <v>802633</v>
      </c>
      <c r="K72" s="142">
        <v>535089</v>
      </c>
      <c r="L72" s="142">
        <v>267544</v>
      </c>
      <c r="M72" s="142">
        <v>0</v>
      </c>
      <c r="N72" s="142">
        <v>0</v>
      </c>
      <c r="O72" s="142">
        <v>0</v>
      </c>
      <c r="P72" s="142">
        <v>0</v>
      </c>
      <c r="Q72" s="142">
        <v>0</v>
      </c>
      <c r="R72" s="142">
        <v>0</v>
      </c>
      <c r="S72" s="142">
        <v>0</v>
      </c>
      <c r="T72" s="142">
        <v>0</v>
      </c>
      <c r="U72" s="142">
        <v>0</v>
      </c>
      <c r="V72" s="142">
        <v>0</v>
      </c>
      <c r="W72" s="142">
        <v>0</v>
      </c>
      <c r="X72" s="142">
        <v>0</v>
      </c>
      <c r="Y72" s="142">
        <v>0</v>
      </c>
      <c r="Z72" s="142">
        <v>0</v>
      </c>
      <c r="AA72" s="142">
        <v>0</v>
      </c>
      <c r="AB72" s="142">
        <v>0</v>
      </c>
    </row>
    <row r="73" spans="1:28" x14ac:dyDescent="0.2">
      <c r="A73" s="143" t="s">
        <v>256</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255</v>
      </c>
      <c r="B74" s="23" t="s">
        <v>8</v>
      </c>
      <c r="C74" s="23" t="s">
        <v>246</v>
      </c>
      <c r="D74" s="142">
        <v>357288</v>
      </c>
      <c r="E74" s="142">
        <v>374080</v>
      </c>
      <c r="F74" s="142">
        <v>392410</v>
      </c>
      <c r="G74" s="142">
        <v>422233</v>
      </c>
      <c r="H74" s="142">
        <v>436589</v>
      </c>
      <c r="I74" s="142">
        <v>453180</v>
      </c>
      <c r="J74" s="142">
        <v>471760</v>
      </c>
      <c r="K74" s="142">
        <v>492517</v>
      </c>
      <c r="L74" s="142">
        <v>515666</v>
      </c>
      <c r="M74" s="142">
        <v>555372</v>
      </c>
      <c r="N74" s="142">
        <v>600357</v>
      </c>
      <c r="O74" s="142">
        <v>600357</v>
      </c>
      <c r="P74" s="142">
        <v>600357</v>
      </c>
      <c r="Q74" s="142">
        <v>600357</v>
      </c>
      <c r="R74" s="142">
        <v>600357</v>
      </c>
      <c r="S74" s="142">
        <v>600357</v>
      </c>
      <c r="T74" s="142">
        <v>600357</v>
      </c>
      <c r="U74" s="142">
        <v>600357</v>
      </c>
      <c r="V74" s="142">
        <v>600357</v>
      </c>
      <c r="W74" s="142">
        <v>600357</v>
      </c>
      <c r="X74" s="142">
        <v>600357</v>
      </c>
      <c r="Y74" s="142">
        <v>600357</v>
      </c>
      <c r="Z74" s="142">
        <v>600357</v>
      </c>
      <c r="AA74" s="142">
        <v>600357</v>
      </c>
      <c r="AB74" s="142">
        <v>600357</v>
      </c>
    </row>
    <row r="75" spans="1:28" x14ac:dyDescent="0.2">
      <c r="A75" s="143" t="s">
        <v>254</v>
      </c>
      <c r="B75" s="23" t="s">
        <v>8</v>
      </c>
      <c r="C75" s="23" t="s">
        <v>246</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253</v>
      </c>
      <c r="B76" s="23" t="s">
        <v>8</v>
      </c>
      <c r="C76" s="23" t="s">
        <v>246</v>
      </c>
      <c r="D76" s="142">
        <v>28000</v>
      </c>
      <c r="E76" s="142">
        <v>28000</v>
      </c>
      <c r="F76" s="142">
        <v>28000</v>
      </c>
      <c r="G76" s="142">
        <v>28000</v>
      </c>
      <c r="H76" s="142">
        <v>28000</v>
      </c>
      <c r="I76" s="142">
        <v>28000</v>
      </c>
      <c r="J76" s="142">
        <v>28000</v>
      </c>
      <c r="K76" s="142">
        <v>28000</v>
      </c>
      <c r="L76" s="142">
        <v>28000</v>
      </c>
      <c r="M76" s="142">
        <v>28000</v>
      </c>
      <c r="N76" s="142">
        <v>28000</v>
      </c>
      <c r="O76" s="142">
        <v>28000</v>
      </c>
      <c r="P76" s="142">
        <v>28000</v>
      </c>
      <c r="Q76" s="142">
        <v>28000</v>
      </c>
      <c r="R76" s="142">
        <v>28000</v>
      </c>
      <c r="S76" s="142">
        <v>28000</v>
      </c>
      <c r="T76" s="142">
        <v>28000</v>
      </c>
      <c r="U76" s="142">
        <v>28000</v>
      </c>
      <c r="V76" s="142">
        <v>28000</v>
      </c>
      <c r="W76" s="142">
        <v>0</v>
      </c>
      <c r="X76" s="142">
        <v>0</v>
      </c>
      <c r="Y76" s="142">
        <v>0</v>
      </c>
      <c r="Z76" s="142">
        <v>0</v>
      </c>
      <c r="AA76" s="142">
        <v>0</v>
      </c>
      <c r="AB76" s="142">
        <v>0</v>
      </c>
    </row>
    <row r="77" spans="1:28" x14ac:dyDescent="0.2">
      <c r="A77" s="143" t="s">
        <v>252</v>
      </c>
      <c r="B77" s="23" t="s">
        <v>8</v>
      </c>
      <c r="C77" s="23" t="s">
        <v>246</v>
      </c>
      <c r="D77" s="142">
        <v>1454800</v>
      </c>
      <c r="E77" s="142">
        <v>1103013</v>
      </c>
      <c r="F77" s="142">
        <v>119841</v>
      </c>
      <c r="G77" s="142">
        <v>446220</v>
      </c>
      <c r="H77" s="142">
        <v>0</v>
      </c>
      <c r="I77" s="142">
        <v>0</v>
      </c>
      <c r="J77" s="142">
        <v>0</v>
      </c>
      <c r="K77" s="142">
        <v>0</v>
      </c>
      <c r="L77" s="142">
        <v>0</v>
      </c>
      <c r="M77" s="142">
        <v>0</v>
      </c>
      <c r="N77" s="142">
        <v>0</v>
      </c>
      <c r="O77" s="142">
        <v>0</v>
      </c>
      <c r="P77" s="142">
        <v>0</v>
      </c>
      <c r="Q77" s="142">
        <v>0</v>
      </c>
      <c r="R77" s="142">
        <v>0</v>
      </c>
      <c r="S77" s="142">
        <v>0</v>
      </c>
      <c r="T77" s="142">
        <v>0</v>
      </c>
      <c r="U77" s="142">
        <v>0</v>
      </c>
      <c r="V77" s="142">
        <v>0</v>
      </c>
      <c r="W77" s="142">
        <v>0</v>
      </c>
      <c r="X77" s="142">
        <v>0</v>
      </c>
      <c r="Y77" s="142">
        <v>0</v>
      </c>
      <c r="Z77" s="142">
        <v>0</v>
      </c>
      <c r="AA77" s="142">
        <v>0</v>
      </c>
      <c r="AB77" s="142">
        <v>0</v>
      </c>
    </row>
    <row r="78" spans="1:28" x14ac:dyDescent="0.2">
      <c r="A78" s="143" t="s">
        <v>251</v>
      </c>
      <c r="B78" s="23" t="s">
        <v>8</v>
      </c>
      <c r="C78" s="23" t="s">
        <v>246</v>
      </c>
      <c r="D78" s="142">
        <v>629931</v>
      </c>
      <c r="E78" s="142">
        <v>144036</v>
      </c>
      <c r="F78" s="142">
        <v>626115</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250</v>
      </c>
      <c r="B79" s="23" t="s">
        <v>8</v>
      </c>
      <c r="C79" s="23" t="s">
        <v>246</v>
      </c>
      <c r="D79" s="142">
        <v>759317</v>
      </c>
      <c r="E79" s="142">
        <v>776814</v>
      </c>
      <c r="F79" s="142">
        <v>757481</v>
      </c>
      <c r="G79" s="142">
        <v>724501</v>
      </c>
      <c r="H79" s="142">
        <v>708275</v>
      </c>
      <c r="I79" s="142">
        <v>651800</v>
      </c>
      <c r="J79" s="142">
        <v>594150</v>
      </c>
      <c r="K79" s="142">
        <v>542524</v>
      </c>
      <c r="L79" s="142">
        <v>494926</v>
      </c>
      <c r="M79" s="142">
        <v>470307</v>
      </c>
      <c r="N79" s="142">
        <v>450096</v>
      </c>
      <c r="O79" s="142">
        <v>428423</v>
      </c>
      <c r="P79" s="142">
        <v>406407</v>
      </c>
      <c r="Q79" s="142">
        <v>382591</v>
      </c>
      <c r="R79" s="142">
        <v>356837</v>
      </c>
      <c r="S79" s="142">
        <v>329343</v>
      </c>
      <c r="T79" s="142">
        <v>299903</v>
      </c>
      <c r="U79" s="142">
        <v>268403</v>
      </c>
      <c r="V79" s="142">
        <v>238368</v>
      </c>
      <c r="W79" s="142">
        <v>206609</v>
      </c>
      <c r="X79" s="142">
        <v>177784</v>
      </c>
      <c r="Y79" s="142">
        <v>151443</v>
      </c>
      <c r="Z79" s="142">
        <v>128516</v>
      </c>
      <c r="AA79" s="142">
        <v>107574</v>
      </c>
      <c r="AB79" s="142">
        <v>107574</v>
      </c>
    </row>
    <row r="80" spans="1:28" x14ac:dyDescent="0.2">
      <c r="A80" s="143" t="s">
        <v>249</v>
      </c>
      <c r="B80" s="23" t="s">
        <v>8</v>
      </c>
      <c r="C80" s="23" t="s">
        <v>246</v>
      </c>
      <c r="D80" s="142">
        <v>2462503</v>
      </c>
      <c r="E80" s="142">
        <v>6546815</v>
      </c>
      <c r="F80" s="142">
        <v>4460708</v>
      </c>
      <c r="G80" s="142">
        <v>3762</v>
      </c>
      <c r="H80" s="142">
        <v>0</v>
      </c>
      <c r="I80" s="142">
        <v>0</v>
      </c>
      <c r="J80" s="142">
        <v>2113314</v>
      </c>
      <c r="K80" s="142">
        <v>4937530</v>
      </c>
      <c r="L80" s="142">
        <v>4560303</v>
      </c>
      <c r="M80" s="142">
        <v>11311352</v>
      </c>
      <c r="N80" s="142">
        <v>18415769</v>
      </c>
      <c r="O80" s="142">
        <v>23974132</v>
      </c>
      <c r="P80" s="142">
        <v>34310565</v>
      </c>
      <c r="Q80" s="142">
        <v>43325976</v>
      </c>
      <c r="R80" s="142">
        <v>51881376</v>
      </c>
      <c r="S80" s="142">
        <v>57501364</v>
      </c>
      <c r="T80" s="142">
        <v>69051415</v>
      </c>
      <c r="U80" s="142">
        <v>77483238</v>
      </c>
      <c r="V80" s="142">
        <v>98708008</v>
      </c>
      <c r="W80" s="142">
        <v>88681516</v>
      </c>
      <c r="X80" s="142">
        <v>95915224</v>
      </c>
      <c r="Y80" s="142">
        <v>106276742</v>
      </c>
      <c r="Z80" s="142">
        <v>112200613</v>
      </c>
      <c r="AA80" s="142">
        <v>131630860</v>
      </c>
      <c r="AB80" s="142">
        <v>138141702</v>
      </c>
    </row>
    <row r="81" spans="1:28" x14ac:dyDescent="0.2">
      <c r="A81" s="143" t="s">
        <v>248</v>
      </c>
      <c r="B81" s="23" t="s">
        <v>8</v>
      </c>
      <c r="C81" s="23" t="s">
        <v>246</v>
      </c>
      <c r="D81" s="142">
        <v>3640310</v>
      </c>
      <c r="E81" s="142">
        <v>3754312</v>
      </c>
      <c r="F81" s="142">
        <v>6612995</v>
      </c>
      <c r="G81" s="142">
        <v>6355174</v>
      </c>
      <c r="H81" s="142">
        <v>6095290</v>
      </c>
      <c r="I81" s="142">
        <v>5837469</v>
      </c>
      <c r="J81" s="142">
        <v>5577585</v>
      </c>
      <c r="K81" s="142">
        <v>5319764</v>
      </c>
      <c r="L81" s="142">
        <v>5059880</v>
      </c>
      <c r="M81" s="142">
        <v>5059880</v>
      </c>
      <c r="N81" s="142">
        <v>5059880</v>
      </c>
      <c r="O81" s="142">
        <v>5059880</v>
      </c>
      <c r="P81" s="142">
        <v>5059880</v>
      </c>
      <c r="Q81" s="142">
        <v>5059880</v>
      </c>
      <c r="R81" s="142">
        <v>5059880</v>
      </c>
      <c r="S81" s="142">
        <v>5059880</v>
      </c>
      <c r="T81" s="142">
        <v>5059880</v>
      </c>
      <c r="U81" s="142">
        <v>5059880</v>
      </c>
      <c r="V81" s="142">
        <v>5059880</v>
      </c>
      <c r="W81" s="142">
        <v>5059880</v>
      </c>
      <c r="X81" s="142">
        <v>5059880</v>
      </c>
      <c r="Y81" s="142">
        <v>5059880</v>
      </c>
      <c r="Z81" s="142">
        <v>5059880</v>
      </c>
      <c r="AA81" s="142">
        <v>5059880</v>
      </c>
      <c r="AB81" s="142">
        <v>5059880</v>
      </c>
    </row>
    <row r="82" spans="1:28" x14ac:dyDescent="0.2">
      <c r="A82" s="143" t="s">
        <v>247</v>
      </c>
      <c r="B82" s="23" t="s">
        <v>8</v>
      </c>
      <c r="C82" s="23" t="s">
        <v>246</v>
      </c>
      <c r="D82" s="142">
        <v>6637771</v>
      </c>
      <c r="E82" s="142">
        <v>10523734</v>
      </c>
      <c r="F82" s="142">
        <v>6143056</v>
      </c>
      <c r="G82" s="142">
        <v>3604847</v>
      </c>
      <c r="H82" s="142">
        <v>2113928</v>
      </c>
      <c r="I82" s="142">
        <v>1239202</v>
      </c>
      <c r="J82" s="142">
        <v>725888</v>
      </c>
      <c r="K82" s="142">
        <v>425037</v>
      </c>
      <c r="L82" s="142">
        <v>248674</v>
      </c>
      <c r="M82" s="142">
        <v>149204</v>
      </c>
      <c r="N82" s="142">
        <v>89522</v>
      </c>
      <c r="O82" s="142">
        <v>53713</v>
      </c>
      <c r="P82" s="142">
        <v>0</v>
      </c>
      <c r="Q82" s="142">
        <v>0</v>
      </c>
      <c r="R82" s="142">
        <v>0</v>
      </c>
      <c r="S82" s="142">
        <v>0</v>
      </c>
      <c r="T82" s="142">
        <v>0</v>
      </c>
      <c r="U82" s="142">
        <v>0</v>
      </c>
      <c r="V82" s="142">
        <v>0</v>
      </c>
      <c r="W82" s="142">
        <v>0</v>
      </c>
      <c r="X82" s="142">
        <v>0</v>
      </c>
      <c r="Y82" s="142">
        <v>0</v>
      </c>
      <c r="Z82" s="142">
        <v>0</v>
      </c>
      <c r="AA82" s="142">
        <v>0</v>
      </c>
      <c r="AB82" s="142">
        <v>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0A12-778C-7F49-89E7-31C57AA9E537}">
  <sheetPr>
    <tabColor theme="0" tint="-0.34998626667073579"/>
  </sheetPr>
  <dimension ref="A1:AB83"/>
  <sheetViews>
    <sheetView topLeftCell="A57" workbookViewId="0">
      <selection activeCell="A52" sqref="A52:A80"/>
    </sheetView>
  </sheetViews>
  <sheetFormatPr baseColWidth="10" defaultColWidth="8.83203125" defaultRowHeight="15" x14ac:dyDescent="0.2"/>
  <cols>
    <col min="1" max="1" width="44.5" style="23" bestFit="1" customWidth="1"/>
    <col min="2" max="3" width="8.83203125" style="23"/>
    <col min="4" max="28" width="12"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23"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0.87604961008907878</v>
      </c>
      <c r="X2" s="142">
        <v>2.651410427536717</v>
      </c>
      <c r="Y2" s="142">
        <v>5.2488541034575817</v>
      </c>
      <c r="Z2" s="142">
        <v>9.0534565188024434</v>
      </c>
      <c r="AA2" s="142">
        <v>13.70639107444133</v>
      </c>
      <c r="AB2" s="142">
        <v>10.99723441726859</v>
      </c>
    </row>
    <row r="3" spans="1:28" x14ac:dyDescent="0.2">
      <c r="A3" s="143" t="s">
        <v>330</v>
      </c>
      <c r="B3" s="23"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23" t="s">
        <v>303</v>
      </c>
      <c r="C4" s="23" t="s">
        <v>302</v>
      </c>
      <c r="D4" s="142">
        <v>5.8022944923636963</v>
      </c>
      <c r="E4" s="142">
        <v>11.518694998813009</v>
      </c>
      <c r="F4" s="142">
        <v>18.892137081585819</v>
      </c>
      <c r="G4" s="142">
        <v>3.6844420561462692</v>
      </c>
      <c r="H4" s="142">
        <v>3.6844420561462679</v>
      </c>
      <c r="I4" s="142">
        <v>3.6355105587173222</v>
      </c>
      <c r="J4" s="142">
        <v>3.3704153781382762</v>
      </c>
      <c r="K4" s="142">
        <v>3.3704153781382762</v>
      </c>
      <c r="L4" s="142">
        <v>3.3704153781382762</v>
      </c>
      <c r="M4" s="142">
        <v>3.3704153781382762</v>
      </c>
      <c r="N4" s="142">
        <v>3.3704153781382762</v>
      </c>
      <c r="O4" s="142">
        <v>3.3704153781382762</v>
      </c>
      <c r="P4" s="142">
        <v>3.3704153781382762</v>
      </c>
      <c r="Q4" s="142">
        <v>3.370415378138274</v>
      </c>
      <c r="R4" s="142">
        <v>3.3704153781382762</v>
      </c>
      <c r="S4" s="142">
        <v>3.370415378138278</v>
      </c>
      <c r="T4" s="142">
        <v>3.370415378138274</v>
      </c>
      <c r="U4" s="142">
        <v>3.5142363755745829</v>
      </c>
      <c r="V4" s="142">
        <v>3.6377000426769102</v>
      </c>
      <c r="W4" s="142">
        <v>3.6719124270232708</v>
      </c>
      <c r="X4" s="142">
        <v>3.641771651027006</v>
      </c>
      <c r="Y4" s="142">
        <v>3.6844420561462679</v>
      </c>
      <c r="Z4" s="142">
        <v>3.7064617985351682</v>
      </c>
      <c r="AA4" s="142">
        <v>3.7242769582356621</v>
      </c>
      <c r="AB4" s="142">
        <v>3.6993934758960392</v>
      </c>
    </row>
    <row r="5" spans="1:28" x14ac:dyDescent="0.2">
      <c r="A5" s="143" t="s">
        <v>327</v>
      </c>
      <c r="B5" s="23" t="s">
        <v>303</v>
      </c>
      <c r="C5" s="23" t="s">
        <v>302</v>
      </c>
      <c r="D5" s="142">
        <v>5.8022944923636954</v>
      </c>
      <c r="E5" s="142">
        <v>11.518694998813009</v>
      </c>
      <c r="F5" s="142">
        <v>18.892137081585819</v>
      </c>
      <c r="G5" s="142">
        <v>52.531158328717318</v>
      </c>
      <c r="H5" s="142">
        <v>67.278042494262905</v>
      </c>
      <c r="I5" s="142">
        <v>82.024926659808585</v>
      </c>
      <c r="J5" s="142">
        <v>96.771810833267367</v>
      </c>
      <c r="K5" s="142">
        <v>111.518694998813</v>
      </c>
      <c r="L5" s="142">
        <v>126.2655791643587</v>
      </c>
      <c r="M5" s="142">
        <v>141.01246332990431</v>
      </c>
      <c r="N5" s="142">
        <v>155.75934749544999</v>
      </c>
      <c r="O5" s="142">
        <v>170.50623166099561</v>
      </c>
      <c r="P5" s="142">
        <v>185.25311582654109</v>
      </c>
      <c r="Q5" s="142">
        <v>200</v>
      </c>
      <c r="R5" s="142">
        <v>214.74688416554571</v>
      </c>
      <c r="S5" s="142">
        <v>229.4937683310913</v>
      </c>
      <c r="T5" s="142">
        <v>244.24065249663681</v>
      </c>
      <c r="U5" s="142">
        <v>258.98753666218249</v>
      </c>
      <c r="V5" s="142">
        <v>273.73442082772812</v>
      </c>
      <c r="W5" s="142">
        <v>288.48130499327368</v>
      </c>
      <c r="X5" s="142">
        <v>303.22818915881942</v>
      </c>
      <c r="Y5" s="142">
        <v>317.97507333227833</v>
      </c>
      <c r="Z5" s="142">
        <v>332.72195749782389</v>
      </c>
      <c r="AA5" s="142">
        <v>347.46884166336952</v>
      </c>
      <c r="AB5" s="142">
        <v>362.21572582891508</v>
      </c>
    </row>
    <row r="6" spans="1:28" x14ac:dyDescent="0.2">
      <c r="A6" s="143" t="s">
        <v>0</v>
      </c>
      <c r="B6" s="23" t="s">
        <v>303</v>
      </c>
      <c r="C6" s="23" t="s">
        <v>302</v>
      </c>
      <c r="D6" s="142">
        <v>281.16396700229922</v>
      </c>
      <c r="E6" s="142">
        <v>281.16396700229922</v>
      </c>
      <c r="F6" s="142">
        <v>281.16396700229922</v>
      </c>
      <c r="G6" s="142">
        <v>281.16396700229922</v>
      </c>
      <c r="H6" s="142">
        <v>281.16396700229927</v>
      </c>
      <c r="I6" s="142">
        <v>281.16396700229922</v>
      </c>
      <c r="J6" s="142">
        <v>281.1639670022991</v>
      </c>
      <c r="K6" s="142">
        <v>281.16396700229922</v>
      </c>
      <c r="L6" s="142">
        <v>281.16396700229922</v>
      </c>
      <c r="M6" s="142">
        <v>281.16396700229922</v>
      </c>
      <c r="N6" s="142">
        <v>281.16396700229922</v>
      </c>
      <c r="O6" s="142">
        <v>281.16396700229922</v>
      </c>
      <c r="P6" s="142">
        <v>281.16396700229922</v>
      </c>
      <c r="Q6" s="142">
        <v>281.16396700229927</v>
      </c>
      <c r="R6" s="142">
        <v>281.16396700229922</v>
      </c>
      <c r="S6" s="142">
        <v>281.16396700229922</v>
      </c>
      <c r="T6" s="142">
        <v>281.16396700229922</v>
      </c>
      <c r="U6" s="142">
        <v>281.16396700229922</v>
      </c>
      <c r="V6" s="142">
        <v>281.16396700229922</v>
      </c>
      <c r="W6" s="142">
        <v>281.16396700229922</v>
      </c>
      <c r="X6" s="142">
        <v>281.16396700229922</v>
      </c>
      <c r="Y6" s="142">
        <v>281.16396700229922</v>
      </c>
      <c r="Z6" s="142">
        <v>281.16396700229922</v>
      </c>
      <c r="AA6" s="142">
        <v>281.16396700229922</v>
      </c>
      <c r="AB6" s="142">
        <v>281.16396700229922</v>
      </c>
    </row>
    <row r="7" spans="1:28" x14ac:dyDescent="0.2">
      <c r="A7" s="143" t="s">
        <v>97</v>
      </c>
      <c r="B7" s="23" t="s">
        <v>303</v>
      </c>
      <c r="C7" s="23" t="s">
        <v>302</v>
      </c>
      <c r="D7" s="142">
        <v>12394.075118723969</v>
      </c>
      <c r="E7" s="142">
        <v>12078.55315256515</v>
      </c>
      <c r="F7" s="142">
        <v>11612.38832067946</v>
      </c>
      <c r="G7" s="142">
        <v>11272.88216981195</v>
      </c>
      <c r="H7" s="142">
        <v>10913.35025011942</v>
      </c>
      <c r="I7" s="142">
        <v>10486.560522742389</v>
      </c>
      <c r="J7" s="142">
        <v>10040.583982822151</v>
      </c>
      <c r="K7" s="142">
        <v>9576.2266623162577</v>
      </c>
      <c r="L7" s="142">
        <v>9090.4400649941072</v>
      </c>
      <c r="M7" s="142">
        <v>8582.2159985613525</v>
      </c>
      <c r="N7" s="142">
        <v>8051.9557676983013</v>
      </c>
      <c r="O7" s="142">
        <v>7492.1411850500181</v>
      </c>
      <c r="P7" s="142">
        <v>6916.5307218760008</v>
      </c>
      <c r="Q7" s="142">
        <v>6331.9536777557023</v>
      </c>
      <c r="R7" s="142">
        <v>5764.4586638937844</v>
      </c>
      <c r="S7" s="142">
        <v>5218.2243414733321</v>
      </c>
      <c r="T7" s="142">
        <v>4698.3232726265223</v>
      </c>
      <c r="U7" s="142">
        <v>4207.919351832169</v>
      </c>
      <c r="V7" s="142">
        <v>3745.964352735507</v>
      </c>
      <c r="W7" s="142">
        <v>3313.4408276794502</v>
      </c>
      <c r="X7" s="142">
        <v>2911.628222349776</v>
      </c>
      <c r="Y7" s="142">
        <v>2541.46774638735</v>
      </c>
      <c r="Z7" s="142">
        <v>2200.8953722041319</v>
      </c>
      <c r="AA7" s="142">
        <v>1890.4602410712359</v>
      </c>
      <c r="AB7" s="142">
        <v>1632.2832112039091</v>
      </c>
    </row>
    <row r="8" spans="1:28" x14ac:dyDescent="0.2">
      <c r="A8" s="143" t="s">
        <v>326</v>
      </c>
      <c r="B8" s="23" t="s">
        <v>303</v>
      </c>
      <c r="C8" s="23" t="s">
        <v>302</v>
      </c>
      <c r="D8" s="142">
        <v>498.1990930995043</v>
      </c>
      <c r="E8" s="142">
        <v>497.75217017155933</v>
      </c>
      <c r="F8" s="142">
        <v>488.72639416698439</v>
      </c>
      <c r="G8" s="142">
        <v>473.29287891242677</v>
      </c>
      <c r="H8" s="142">
        <v>455.10461021246488</v>
      </c>
      <c r="I8" s="142">
        <v>435.9467391513142</v>
      </c>
      <c r="J8" s="142">
        <v>415.69059050449602</v>
      </c>
      <c r="K8" s="142">
        <v>393.83772236114868</v>
      </c>
      <c r="L8" s="142">
        <v>371.41287562840012</v>
      </c>
      <c r="M8" s="142">
        <v>365.71999934933018</v>
      </c>
      <c r="N8" s="142">
        <v>359.96528461048138</v>
      </c>
      <c r="O8" s="142">
        <v>354.15374230777468</v>
      </c>
      <c r="P8" s="142">
        <v>348.27876415299011</v>
      </c>
      <c r="Q8" s="142">
        <v>342.33338553308909</v>
      </c>
      <c r="R8" s="142">
        <v>336.32056362687501</v>
      </c>
      <c r="S8" s="142">
        <v>330.25002985638332</v>
      </c>
      <c r="T8" s="142">
        <v>324.10724262039378</v>
      </c>
      <c r="U8" s="142">
        <v>317.73119784383249</v>
      </c>
      <c r="V8" s="142">
        <v>311.31155891427301</v>
      </c>
      <c r="W8" s="142">
        <v>304.89270846051897</v>
      </c>
      <c r="X8" s="142">
        <v>298.46776188684498</v>
      </c>
      <c r="Y8" s="142">
        <v>291.89314774963628</v>
      </c>
      <c r="Z8" s="142">
        <v>285.26505917284868</v>
      </c>
      <c r="AA8" s="142">
        <v>278.56725894615141</v>
      </c>
      <c r="AB8" s="142">
        <v>272.09695597751443</v>
      </c>
    </row>
    <row r="9" spans="1:28" x14ac:dyDescent="0.2">
      <c r="A9" s="143" t="s">
        <v>325</v>
      </c>
      <c r="B9" s="23" t="s">
        <v>303</v>
      </c>
      <c r="C9" s="23" t="s">
        <v>305</v>
      </c>
      <c r="D9" s="142">
        <v>41.411879452666007</v>
      </c>
      <c r="E9" s="142">
        <v>24.847127671599619</v>
      </c>
      <c r="F9" s="142">
        <v>14.90827660295977</v>
      </c>
      <c r="G9" s="142">
        <v>43.069086041496249</v>
      </c>
      <c r="H9" s="142">
        <v>57.186409977497888</v>
      </c>
      <c r="I9" s="142">
        <v>34.311845986498739</v>
      </c>
      <c r="J9" s="142">
        <v>20.587107591899251</v>
      </c>
      <c r="K9" s="142">
        <v>12.35226455513955</v>
      </c>
      <c r="L9" s="142">
        <v>0</v>
      </c>
      <c r="M9" s="142">
        <v>0</v>
      </c>
      <c r="N9" s="142">
        <v>0</v>
      </c>
      <c r="O9" s="142">
        <v>0</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23" t="s">
        <v>303</v>
      </c>
      <c r="C10" s="23" t="s">
        <v>320</v>
      </c>
      <c r="D10" s="142">
        <v>3.8346666666666671</v>
      </c>
      <c r="E10" s="142">
        <v>18.410886111111111</v>
      </c>
      <c r="F10" s="142">
        <v>382.22966222222232</v>
      </c>
      <c r="G10" s="142">
        <v>697.4502808333333</v>
      </c>
      <c r="H10" s="142">
        <v>1206.309453055555</v>
      </c>
      <c r="I10" s="142">
        <v>1930.2697627777791</v>
      </c>
      <c r="J10" s="142">
        <v>2583.6675002777779</v>
      </c>
      <c r="K10" s="142">
        <v>3456.7058925000001</v>
      </c>
      <c r="L10" s="142">
        <v>4569.5603663888887</v>
      </c>
      <c r="M10" s="142">
        <v>5862.2211216666656</v>
      </c>
      <c r="N10" s="142">
        <v>7129.843291388891</v>
      </c>
      <c r="O10" s="142">
        <v>8339.2769141666686</v>
      </c>
      <c r="P10" s="142">
        <v>9776.9359541666672</v>
      </c>
      <c r="Q10" s="142">
        <v>11415.65608361112</v>
      </c>
      <c r="R10" s="142">
        <v>12987.748855</v>
      </c>
      <c r="S10" s="142">
        <v>14690.00529472223</v>
      </c>
      <c r="T10" s="142">
        <v>16418.76916472222</v>
      </c>
      <c r="U10" s="142">
        <v>18213.835303888889</v>
      </c>
      <c r="V10" s="142">
        <v>18504.9778357588</v>
      </c>
      <c r="W10" s="142">
        <v>20489.77236901084</v>
      </c>
      <c r="X10" s="142">
        <v>22362.87891007317</v>
      </c>
      <c r="Y10" s="142">
        <v>23915.834082500009</v>
      </c>
      <c r="Z10" s="142">
        <v>25047.633741944439</v>
      </c>
      <c r="AA10" s="142">
        <v>26140.67146666667</v>
      </c>
      <c r="AB10" s="142">
        <v>27327.589306388902</v>
      </c>
    </row>
    <row r="11" spans="1:28" x14ac:dyDescent="0.2">
      <c r="A11" s="143" t="s">
        <v>323</v>
      </c>
      <c r="B11" s="23" t="s">
        <v>303</v>
      </c>
      <c r="C11" s="23" t="s">
        <v>320</v>
      </c>
      <c r="D11" s="142">
        <v>0</v>
      </c>
      <c r="E11" s="142">
        <v>0</v>
      </c>
      <c r="F11" s="142">
        <v>0</v>
      </c>
      <c r="G11" s="142">
        <v>30.600000000000058</v>
      </c>
      <c r="H11" s="142">
        <v>0</v>
      </c>
      <c r="I11" s="142">
        <v>0</v>
      </c>
      <c r="J11" s="142">
        <v>0</v>
      </c>
      <c r="K11" s="142">
        <v>0</v>
      </c>
      <c r="L11" s="142">
        <v>0</v>
      </c>
      <c r="M11" s="142">
        <v>0</v>
      </c>
      <c r="N11" s="142">
        <v>0</v>
      </c>
      <c r="O11" s="142">
        <v>0</v>
      </c>
      <c r="P11" s="142">
        <v>0</v>
      </c>
      <c r="Q11" s="142">
        <v>0</v>
      </c>
      <c r="R11" s="142">
        <v>0</v>
      </c>
      <c r="S11" s="142">
        <v>0</v>
      </c>
      <c r="T11" s="142">
        <v>0</v>
      </c>
      <c r="U11" s="142">
        <v>0</v>
      </c>
      <c r="V11" s="142">
        <v>1173.460465074535</v>
      </c>
      <c r="W11" s="142">
        <v>704.07627904472099</v>
      </c>
      <c r="X11" s="142">
        <v>422.44576742683262</v>
      </c>
      <c r="Y11" s="142">
        <v>0</v>
      </c>
      <c r="Z11" s="142">
        <v>0</v>
      </c>
      <c r="AA11" s="142">
        <v>0</v>
      </c>
      <c r="AB11" s="142">
        <v>0</v>
      </c>
    </row>
    <row r="12" spans="1:28" x14ac:dyDescent="0.2">
      <c r="A12" s="143" t="s">
        <v>322</v>
      </c>
      <c r="B12" s="23" t="s">
        <v>303</v>
      </c>
      <c r="C12" s="23" t="s">
        <v>320</v>
      </c>
      <c r="D12" s="142">
        <v>3405.916658055557</v>
      </c>
      <c r="E12" s="142">
        <v>4243.2297497222226</v>
      </c>
      <c r="F12" s="142">
        <v>5276.2062469444454</v>
      </c>
      <c r="G12" s="142">
        <v>5073.3937440966602</v>
      </c>
      <c r="H12" s="142">
        <v>7209.7776658468829</v>
      </c>
      <c r="I12" s="142">
        <v>9975.660206841465</v>
      </c>
      <c r="J12" s="142">
        <v>13043.568956993769</v>
      </c>
      <c r="K12" s="142">
        <v>16691.896311111119</v>
      </c>
      <c r="L12" s="142">
        <v>20547.963274166668</v>
      </c>
      <c r="M12" s="142">
        <v>24978.509136666671</v>
      </c>
      <c r="N12" s="142">
        <v>29484.45985472223</v>
      </c>
      <c r="O12" s="142">
        <v>34455.752304722228</v>
      </c>
      <c r="P12" s="142">
        <v>39739.412582500008</v>
      </c>
      <c r="Q12" s="142">
        <v>45282.638018333339</v>
      </c>
      <c r="R12" s="142">
        <v>50745.155940555553</v>
      </c>
      <c r="S12" s="142">
        <v>56112.192676944447</v>
      </c>
      <c r="T12" s="142">
        <v>61329.187026111133</v>
      </c>
      <c r="U12" s="142">
        <v>65734.460328874251</v>
      </c>
      <c r="V12" s="142">
        <v>70792.445301713466</v>
      </c>
      <c r="W12" s="142">
        <v>74998.284609503724</v>
      </c>
      <c r="X12" s="142">
        <v>78993.228962455061</v>
      </c>
      <c r="Y12" s="142">
        <v>82550.253588188527</v>
      </c>
      <c r="Z12" s="142">
        <v>86852.582741524238</v>
      </c>
      <c r="AA12" s="142">
        <v>90575.847230914544</v>
      </c>
      <c r="AB12" s="142">
        <v>94281.730600882089</v>
      </c>
    </row>
    <row r="13" spans="1:28" x14ac:dyDescent="0.2">
      <c r="A13" s="143" t="s">
        <v>321</v>
      </c>
      <c r="B13" s="23" t="s">
        <v>303</v>
      </c>
      <c r="C13" s="23" t="s">
        <v>320</v>
      </c>
      <c r="D13" s="142">
        <v>0</v>
      </c>
      <c r="E13" s="142">
        <v>0</v>
      </c>
      <c r="F13" s="142">
        <v>0</v>
      </c>
      <c r="G13" s="142">
        <v>1472.386825903342</v>
      </c>
      <c r="H13" s="142">
        <v>883.43209554200519</v>
      </c>
      <c r="I13" s="142">
        <v>530.05925732520313</v>
      </c>
      <c r="J13" s="142">
        <v>318.03555439512189</v>
      </c>
      <c r="K13" s="142">
        <v>0</v>
      </c>
      <c r="L13" s="142">
        <v>0</v>
      </c>
      <c r="M13" s="142">
        <v>0</v>
      </c>
      <c r="N13" s="142">
        <v>0</v>
      </c>
      <c r="O13" s="142">
        <v>0</v>
      </c>
      <c r="P13" s="142">
        <v>0</v>
      </c>
      <c r="Q13" s="142">
        <v>0</v>
      </c>
      <c r="R13" s="142">
        <v>0</v>
      </c>
      <c r="S13" s="142">
        <v>0</v>
      </c>
      <c r="T13" s="142">
        <v>0</v>
      </c>
      <c r="U13" s="142">
        <v>620.88534529244055</v>
      </c>
      <c r="V13" s="142">
        <v>372.53120717546437</v>
      </c>
      <c r="W13" s="142">
        <v>754.62615299629476</v>
      </c>
      <c r="X13" s="142">
        <v>1061.7572811560731</v>
      </c>
      <c r="Y13" s="142">
        <v>1512.9313770892511</v>
      </c>
      <c r="Z13" s="142">
        <v>907.7588262535503</v>
      </c>
      <c r="AA13" s="142">
        <v>544.6552957521302</v>
      </c>
      <c r="AB13" s="142">
        <v>326.79317745127798</v>
      </c>
    </row>
    <row r="14" spans="1:28" x14ac:dyDescent="0.2">
      <c r="A14" s="143" t="s">
        <v>4</v>
      </c>
      <c r="B14" s="23" t="s">
        <v>303</v>
      </c>
      <c r="C14" s="23" t="s">
        <v>302</v>
      </c>
      <c r="D14" s="142">
        <v>1384.277987288961</v>
      </c>
      <c r="E14" s="142">
        <v>1352.3732794342779</v>
      </c>
      <c r="F14" s="142">
        <v>1304.9931339357629</v>
      </c>
      <c r="G14" s="142">
        <v>1266.4168351904989</v>
      </c>
      <c r="H14" s="142">
        <v>1226.4886083575709</v>
      </c>
      <c r="I14" s="142">
        <v>1179.090989088475</v>
      </c>
      <c r="J14" s="142">
        <v>1129.5625564994341</v>
      </c>
      <c r="K14" s="142">
        <v>1077.99282538753</v>
      </c>
      <c r="L14" s="142">
        <v>1024.043241531768</v>
      </c>
      <c r="M14" s="142">
        <v>967.60183898860987</v>
      </c>
      <c r="N14" s="142">
        <v>908.71318510639708</v>
      </c>
      <c r="O14" s="142">
        <v>846.5423390255329</v>
      </c>
      <c r="P14" s="142">
        <v>782.61726344205135</v>
      </c>
      <c r="Q14" s="142">
        <v>717.69639399902837</v>
      </c>
      <c r="R14" s="142">
        <v>654.67258888205117</v>
      </c>
      <c r="S14" s="142">
        <v>594.00991406812432</v>
      </c>
      <c r="T14" s="142">
        <v>536.27170872226725</v>
      </c>
      <c r="U14" s="142">
        <v>481.80934274936561</v>
      </c>
      <c r="V14" s="142">
        <v>430.5064041777058</v>
      </c>
      <c r="W14" s="142">
        <v>382.47201147681511</v>
      </c>
      <c r="X14" s="142">
        <v>337.8482549445614</v>
      </c>
      <c r="Y14" s="142">
        <v>296.73966168960862</v>
      </c>
      <c r="Z14" s="142">
        <v>258.91700877732791</v>
      </c>
      <c r="AA14" s="142">
        <v>224.44128171703099</v>
      </c>
      <c r="AB14" s="142">
        <v>195.76913761252359</v>
      </c>
    </row>
    <row r="15" spans="1:28" x14ac:dyDescent="0.2">
      <c r="A15" s="143" t="s">
        <v>319</v>
      </c>
      <c r="B15" s="23" t="s">
        <v>303</v>
      </c>
      <c r="C15" s="23" t="s">
        <v>302</v>
      </c>
      <c r="D15" s="142">
        <v>103.5217700036805</v>
      </c>
      <c r="E15" s="142">
        <v>144.93047800515271</v>
      </c>
      <c r="F15" s="142">
        <v>202.9026692072139</v>
      </c>
      <c r="G15" s="142">
        <v>191.38755980861251</v>
      </c>
      <c r="H15" s="142">
        <v>191.38755980861239</v>
      </c>
      <c r="I15" s="142">
        <v>191.38755980861239</v>
      </c>
      <c r="J15" s="142">
        <v>191.38755980861239</v>
      </c>
      <c r="K15" s="142">
        <v>191.38755980861239</v>
      </c>
      <c r="L15" s="142">
        <v>191.38755980861239</v>
      </c>
      <c r="M15" s="142">
        <v>191.38755980861239</v>
      </c>
      <c r="N15" s="142">
        <v>191.38755980861239</v>
      </c>
      <c r="O15" s="142">
        <v>191.38755980861251</v>
      </c>
      <c r="P15" s="142">
        <v>191.38755980861239</v>
      </c>
      <c r="Q15" s="142">
        <v>191.38755980861239</v>
      </c>
      <c r="R15" s="142">
        <v>191.38755980861239</v>
      </c>
      <c r="S15" s="142">
        <v>191.38755980861239</v>
      </c>
      <c r="T15" s="142">
        <v>191.38755980861251</v>
      </c>
      <c r="U15" s="142">
        <v>191.38755980861251</v>
      </c>
      <c r="V15" s="142">
        <v>191.38755980861239</v>
      </c>
      <c r="W15" s="142">
        <v>191.38755980861251</v>
      </c>
      <c r="X15" s="142">
        <v>191.38755980861239</v>
      </c>
      <c r="Y15" s="142">
        <v>191.38755980861239</v>
      </c>
      <c r="Z15" s="142">
        <v>191.38755980861239</v>
      </c>
      <c r="AA15" s="142">
        <v>191.38755980861239</v>
      </c>
      <c r="AB15" s="142">
        <v>191.38755980861239</v>
      </c>
    </row>
    <row r="16" spans="1:28" x14ac:dyDescent="0.2">
      <c r="A16" s="143" t="s">
        <v>318</v>
      </c>
      <c r="B16" s="23" t="s">
        <v>303</v>
      </c>
      <c r="C16" s="23" t="s">
        <v>308</v>
      </c>
      <c r="D16" s="142">
        <v>0</v>
      </c>
      <c r="E16" s="142">
        <v>0</v>
      </c>
      <c r="F16" s="142">
        <v>0</v>
      </c>
      <c r="G16" s="142">
        <v>0</v>
      </c>
      <c r="H16" s="142">
        <v>0</v>
      </c>
      <c r="I16" s="142">
        <v>0</v>
      </c>
      <c r="J16" s="142">
        <v>0</v>
      </c>
      <c r="K16" s="142">
        <v>0</v>
      </c>
      <c r="L16" s="142">
        <v>3.2550488666666721</v>
      </c>
      <c r="M16" s="142">
        <v>2.881826358333345</v>
      </c>
      <c r="N16" s="142">
        <v>0</v>
      </c>
      <c r="O16" s="142">
        <v>0</v>
      </c>
      <c r="P16" s="142">
        <v>0</v>
      </c>
      <c r="Q16" s="142">
        <v>0</v>
      </c>
      <c r="R16" s="142">
        <v>0</v>
      </c>
      <c r="S16" s="142">
        <v>0</v>
      </c>
      <c r="T16" s="142">
        <v>0</v>
      </c>
      <c r="U16" s="142">
        <v>0</v>
      </c>
      <c r="V16" s="142">
        <v>51.672747484999952</v>
      </c>
      <c r="W16" s="142">
        <v>72.341846478999912</v>
      </c>
      <c r="X16" s="142">
        <v>48.65146364026657</v>
      </c>
      <c r="Y16" s="142">
        <v>42.216709529666602</v>
      </c>
      <c r="Z16" s="142">
        <v>58.434512768433308</v>
      </c>
      <c r="AA16" s="142">
        <v>81.808317875806637</v>
      </c>
      <c r="AB16" s="142">
        <v>88.107035877429354</v>
      </c>
    </row>
    <row r="17" spans="1:28" x14ac:dyDescent="0.2">
      <c r="A17" s="143" t="s">
        <v>317</v>
      </c>
      <c r="B17" s="23" t="s">
        <v>303</v>
      </c>
      <c r="C17" s="23" t="s">
        <v>308</v>
      </c>
      <c r="D17" s="142">
        <v>0</v>
      </c>
      <c r="E17" s="142">
        <v>0</v>
      </c>
      <c r="F17" s="142">
        <v>0</v>
      </c>
      <c r="G17" s="142">
        <v>2.574873183333334</v>
      </c>
      <c r="H17" s="142">
        <v>5.161723799999999</v>
      </c>
      <c r="I17" s="142">
        <v>10.654472183333329</v>
      </c>
      <c r="J17" s="142">
        <v>20.592489916666668</v>
      </c>
      <c r="K17" s="142">
        <v>12.35549395</v>
      </c>
      <c r="L17" s="142">
        <v>0</v>
      </c>
      <c r="M17" s="142">
        <v>0</v>
      </c>
      <c r="N17" s="142">
        <v>0</v>
      </c>
      <c r="O17" s="142">
        <v>0</v>
      </c>
      <c r="P17" s="142">
        <v>23.872124346635889</v>
      </c>
      <c r="Q17" s="142">
        <v>14.32327460798153</v>
      </c>
      <c r="R17" s="142">
        <v>11.49810177333333</v>
      </c>
      <c r="S17" s="142">
        <v>20.559621296279591</v>
      </c>
      <c r="T17" s="142">
        <v>30.49074160141064</v>
      </c>
      <c r="U17" s="142">
        <v>48.26250000000001</v>
      </c>
      <c r="V17" s="142">
        <v>107.16955402833329</v>
      </c>
      <c r="W17" s="142">
        <v>107.16955402833329</v>
      </c>
      <c r="X17" s="142">
        <v>107.1652862016667</v>
      </c>
      <c r="Y17" s="142">
        <v>64.299171721000008</v>
      </c>
      <c r="Z17" s="142">
        <v>47.176213393733327</v>
      </c>
      <c r="AA17" s="142">
        <v>28.305728036240001</v>
      </c>
      <c r="AB17" s="142">
        <v>48.262499999999989</v>
      </c>
    </row>
    <row r="18" spans="1:28" x14ac:dyDescent="0.2">
      <c r="A18" s="143" t="s">
        <v>315</v>
      </c>
      <c r="B18" s="23"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row>
    <row r="19" spans="1:28" x14ac:dyDescent="0.2">
      <c r="A19" s="143" t="s">
        <v>314</v>
      </c>
      <c r="B19" s="23" t="s">
        <v>303</v>
      </c>
      <c r="C19" s="23" t="s">
        <v>308</v>
      </c>
      <c r="D19" s="142">
        <v>0</v>
      </c>
      <c r="E19" s="142">
        <v>0.2385582083333333</v>
      </c>
      <c r="F19" s="142">
        <v>1.1241731333333329</v>
      </c>
      <c r="G19" s="142">
        <v>0</v>
      </c>
      <c r="H19" s="142">
        <v>0</v>
      </c>
      <c r="I19" s="142">
        <v>0</v>
      </c>
      <c r="J19" s="142">
        <v>0</v>
      </c>
      <c r="K19" s="142">
        <v>22.046659958333329</v>
      </c>
      <c r="L19" s="142">
        <v>48.262500000000003</v>
      </c>
      <c r="M19" s="142">
        <v>67.567500000000024</v>
      </c>
      <c r="N19" s="142">
        <v>88.950653916666639</v>
      </c>
      <c r="O19" s="142">
        <v>106.31570783333331</v>
      </c>
      <c r="P19" s="142">
        <v>105.7815595783641</v>
      </c>
      <c r="Q19" s="142">
        <v>141.25983482535179</v>
      </c>
      <c r="R19" s="142">
        <v>168.65377513499999</v>
      </c>
      <c r="S19" s="142">
        <v>185.81374908705371</v>
      </c>
      <c r="T19" s="142">
        <v>203.31034869025601</v>
      </c>
      <c r="U19" s="142">
        <v>214.21191336666661</v>
      </c>
      <c r="V19" s="142">
        <v>128.52714801999991</v>
      </c>
      <c r="W19" s="142">
        <v>135.10728739266671</v>
      </c>
      <c r="X19" s="142">
        <v>189.15020234973329</v>
      </c>
      <c r="Y19" s="142">
        <v>254.75473942433339</v>
      </c>
      <c r="Z19" s="142">
        <v>272.07145303783341</v>
      </c>
      <c r="AA19" s="142">
        <v>283.86649044628672</v>
      </c>
      <c r="AB19" s="142">
        <v>274.24354187257069</v>
      </c>
    </row>
    <row r="20" spans="1:28" x14ac:dyDescent="0.2">
      <c r="A20" s="143" t="s">
        <v>313</v>
      </c>
      <c r="B20" s="23" t="s">
        <v>303</v>
      </c>
      <c r="C20" s="23" t="s">
        <v>308</v>
      </c>
      <c r="D20" s="142">
        <v>0</v>
      </c>
      <c r="E20" s="142">
        <v>0</v>
      </c>
      <c r="F20" s="142">
        <v>0</v>
      </c>
      <c r="G20" s="142">
        <v>0</v>
      </c>
      <c r="H20" s="142">
        <v>0</v>
      </c>
      <c r="I20" s="142">
        <v>0</v>
      </c>
      <c r="J20" s="142">
        <v>0</v>
      </c>
      <c r="K20" s="142">
        <v>0</v>
      </c>
      <c r="L20" s="142">
        <v>0</v>
      </c>
      <c r="M20" s="142">
        <v>0</v>
      </c>
      <c r="N20" s="142">
        <v>0</v>
      </c>
      <c r="O20" s="142">
        <v>0</v>
      </c>
      <c r="P20" s="142">
        <v>0</v>
      </c>
      <c r="Q20" s="142">
        <v>0</v>
      </c>
      <c r="R20" s="142">
        <v>0</v>
      </c>
      <c r="S20" s="142">
        <v>0</v>
      </c>
      <c r="T20" s="142">
        <v>0</v>
      </c>
      <c r="U20" s="142">
        <v>0</v>
      </c>
      <c r="V20" s="142">
        <v>75.254672526833346</v>
      </c>
      <c r="W20" s="142">
        <v>87.495648467766671</v>
      </c>
      <c r="X20" s="142">
        <v>54.098535066666649</v>
      </c>
      <c r="Y20" s="142">
        <v>36.282880931833333</v>
      </c>
      <c r="Z20" s="142">
        <v>36.045780879566671</v>
      </c>
      <c r="AA20" s="142">
        <v>38.661276388026643</v>
      </c>
      <c r="AB20" s="142">
        <v>54.125786943237308</v>
      </c>
    </row>
    <row r="21" spans="1:28" x14ac:dyDescent="0.2">
      <c r="A21" s="143" t="s">
        <v>312</v>
      </c>
      <c r="B21" s="23" t="s">
        <v>303</v>
      </c>
      <c r="C21" s="23" t="s">
        <v>308</v>
      </c>
      <c r="D21" s="142">
        <v>0</v>
      </c>
      <c r="E21" s="142">
        <v>0</v>
      </c>
      <c r="F21" s="142">
        <v>0</v>
      </c>
      <c r="G21" s="142">
        <v>2.0055063</v>
      </c>
      <c r="H21" s="142">
        <v>3.863752158333333</v>
      </c>
      <c r="I21" s="142">
        <v>6.8395097083333338</v>
      </c>
      <c r="J21" s="142">
        <v>10.851397933333329</v>
      </c>
      <c r="K21" s="142">
        <v>0</v>
      </c>
      <c r="L21" s="142">
        <v>0</v>
      </c>
      <c r="M21" s="142">
        <v>0</v>
      </c>
      <c r="N21" s="142">
        <v>0</v>
      </c>
      <c r="O21" s="142">
        <v>12.35969396142362</v>
      </c>
      <c r="P21" s="142">
        <v>0</v>
      </c>
      <c r="Q21" s="142">
        <v>17.58700801985875</v>
      </c>
      <c r="R21" s="142">
        <v>37.797658982447643</v>
      </c>
      <c r="S21" s="142">
        <v>52.916722575426718</v>
      </c>
      <c r="T21" s="142">
        <v>66.567018985256041</v>
      </c>
      <c r="U21" s="142">
        <v>58.844067539166673</v>
      </c>
      <c r="V21" s="142">
        <v>0</v>
      </c>
      <c r="W21" s="142">
        <v>0</v>
      </c>
      <c r="X21" s="142">
        <v>0</v>
      </c>
      <c r="Y21" s="142">
        <v>42.807395818166661</v>
      </c>
      <c r="Z21" s="142">
        <v>59.930354145433341</v>
      </c>
      <c r="AA21" s="142">
        <v>68.752032550426662</v>
      </c>
      <c r="AB21" s="142">
        <v>48.795260586666693</v>
      </c>
    </row>
    <row r="22" spans="1:28" x14ac:dyDescent="0.2">
      <c r="A22" s="143" t="s">
        <v>310</v>
      </c>
      <c r="B22" s="23" t="s">
        <v>303</v>
      </c>
      <c r="C22" s="23" t="s">
        <v>308</v>
      </c>
      <c r="D22" s="142">
        <v>0</v>
      </c>
      <c r="E22" s="142">
        <v>0</v>
      </c>
      <c r="F22" s="142">
        <v>0</v>
      </c>
      <c r="G22" s="142">
        <v>0</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309</v>
      </c>
      <c r="B23" s="23" t="s">
        <v>303</v>
      </c>
      <c r="C23" s="23" t="s">
        <v>308</v>
      </c>
      <c r="D23" s="142">
        <v>1.0825233750000001</v>
      </c>
      <c r="E23" s="142">
        <v>1.2335523333333329</v>
      </c>
      <c r="F23" s="142">
        <v>1.543232158333333</v>
      </c>
      <c r="G23" s="142">
        <v>0</v>
      </c>
      <c r="H23" s="142">
        <v>0</v>
      </c>
      <c r="I23" s="142">
        <v>0</v>
      </c>
      <c r="J23" s="142">
        <v>0</v>
      </c>
      <c r="K23" s="142">
        <v>15.86534685833333</v>
      </c>
      <c r="L23" s="142">
        <v>21.928768191666659</v>
      </c>
      <c r="M23" s="142">
        <v>28.145119391666672</v>
      </c>
      <c r="N23" s="142">
        <v>34.599582799999993</v>
      </c>
      <c r="O23" s="142">
        <v>28.95439598857638</v>
      </c>
      <c r="P23" s="142">
        <v>48.226662391666657</v>
      </c>
      <c r="Q23" s="142">
        <v>37.805119288474572</v>
      </c>
      <c r="R23" s="142">
        <v>24.733445792552359</v>
      </c>
      <c r="S23" s="142">
        <v>16.70403902457328</v>
      </c>
      <c r="T23" s="142">
        <v>10.022423414743971</v>
      </c>
      <c r="U23" s="142">
        <v>24.540940135833321</v>
      </c>
      <c r="V23" s="142">
        <v>14.72456408149999</v>
      </c>
      <c r="W23" s="142">
        <v>8.8347384488999907</v>
      </c>
      <c r="X23" s="142">
        <v>48.262500000000003</v>
      </c>
      <c r="Y23" s="142">
        <v>28.9575</v>
      </c>
      <c r="Z23" s="142">
        <v>17.374500000000001</v>
      </c>
      <c r="AA23" s="142">
        <v>10.81666913654669</v>
      </c>
      <c r="AB23" s="142">
        <v>20.439617703429342</v>
      </c>
    </row>
    <row r="24" spans="1:28" x14ac:dyDescent="0.2">
      <c r="A24" s="143" t="s">
        <v>307</v>
      </c>
      <c r="B24" s="23" t="s">
        <v>303</v>
      </c>
      <c r="C24" s="23" t="s">
        <v>305</v>
      </c>
      <c r="D24" s="142">
        <v>155.2624472075556</v>
      </c>
      <c r="E24" s="142">
        <v>163.9524477132446</v>
      </c>
      <c r="F24" s="142">
        <v>165.1882957477504</v>
      </c>
      <c r="G24" s="142">
        <v>129.26230487841161</v>
      </c>
      <c r="H24" s="142">
        <v>108.22915168681379</v>
      </c>
      <c r="I24" s="142">
        <v>123.48948479360089</v>
      </c>
      <c r="J24" s="142">
        <v>128.77098064339489</v>
      </c>
      <c r="K24" s="142">
        <v>129.4193739144076</v>
      </c>
      <c r="L24" s="142">
        <v>134.70107912545549</v>
      </c>
      <c r="M24" s="142">
        <v>128.0007997471555</v>
      </c>
      <c r="N24" s="142">
        <v>122.5000413623857</v>
      </c>
      <c r="O24" s="142">
        <v>116.601357745222</v>
      </c>
      <c r="P24" s="142">
        <v>110.6093863463969</v>
      </c>
      <c r="Q24" s="142">
        <v>104.12766515207851</v>
      </c>
      <c r="R24" s="142">
        <v>97.118312924815925</v>
      </c>
      <c r="S24" s="142">
        <v>89.635311006172373</v>
      </c>
      <c r="T24" s="142">
        <v>81.622904179370849</v>
      </c>
      <c r="U24" s="142">
        <v>73.049753513794883</v>
      </c>
      <c r="V24" s="142">
        <v>64.875267293820187</v>
      </c>
      <c r="W24" s="142">
        <v>56.231647423217069</v>
      </c>
      <c r="X24" s="142">
        <v>48.386540447683501</v>
      </c>
      <c r="Y24" s="142">
        <v>41.217322852680887</v>
      </c>
      <c r="Z24" s="142">
        <v>34.977417736298058</v>
      </c>
      <c r="AA24" s="142">
        <v>29.2778530006693</v>
      </c>
      <c r="AB24" s="142">
        <v>29.2778530081059</v>
      </c>
    </row>
    <row r="25" spans="1:28" x14ac:dyDescent="0.2">
      <c r="A25" s="143" t="s">
        <v>306</v>
      </c>
      <c r="B25" s="23" t="s">
        <v>303</v>
      </c>
      <c r="C25" s="23" t="s">
        <v>305</v>
      </c>
      <c r="D25" s="142">
        <v>0</v>
      </c>
      <c r="E25" s="142">
        <v>0</v>
      </c>
      <c r="F25" s="142">
        <v>0</v>
      </c>
      <c r="G25" s="142">
        <v>0</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row>
    <row r="26" spans="1:28" x14ac:dyDescent="0.2">
      <c r="A26" s="143" t="s">
        <v>5</v>
      </c>
      <c r="B26" s="23" t="s">
        <v>303</v>
      </c>
      <c r="C26" s="23" t="s">
        <v>302</v>
      </c>
      <c r="D26" s="142">
        <v>1385.2302780331661</v>
      </c>
      <c r="E26" s="142">
        <v>1965.1653570536059</v>
      </c>
      <c r="F26" s="142">
        <v>2464.7998535580418</v>
      </c>
      <c r="G26" s="142">
        <v>2739.310306467939</v>
      </c>
      <c r="H26" s="142">
        <v>2700.2257547873792</v>
      </c>
      <c r="I26" s="142">
        <v>2643.2363055497281</v>
      </c>
      <c r="J26" s="142">
        <v>2503.106223276809</v>
      </c>
      <c r="K26" s="142">
        <v>2467.4348082408569</v>
      </c>
      <c r="L26" s="142">
        <v>2432.8335356559842</v>
      </c>
      <c r="M26" s="142">
        <v>2399.2703012486559</v>
      </c>
      <c r="N26" s="142">
        <v>2366.7139638735489</v>
      </c>
      <c r="O26" s="142">
        <v>2335.1343166196948</v>
      </c>
      <c r="P26" s="142">
        <v>2304.502058783457</v>
      </c>
      <c r="Q26" s="142">
        <v>2274.788768682306</v>
      </c>
      <c r="R26" s="142">
        <v>2245.9668772841892</v>
      </c>
      <c r="S26" s="142">
        <v>2218.0096426280161</v>
      </c>
      <c r="T26" s="142">
        <v>2190.8911250115279</v>
      </c>
      <c r="U26" s="142">
        <v>2220.6591577435152</v>
      </c>
      <c r="V26" s="142">
        <v>2243.2794142805101</v>
      </c>
      <c r="W26" s="142">
        <v>2231.8678151660688</v>
      </c>
      <c r="X26" s="142">
        <v>2196.1086872731848</v>
      </c>
      <c r="Y26" s="142">
        <v>2189.4574501062179</v>
      </c>
      <c r="Z26" s="142">
        <v>2175.4535511298081</v>
      </c>
      <c r="AA26" s="142">
        <v>2160.4880365535778</v>
      </c>
      <c r="AB26" s="142">
        <v>2129.5324952274582</v>
      </c>
    </row>
    <row r="27" spans="1:28" x14ac:dyDescent="0.2">
      <c r="A27" s="143" t="s">
        <v>304</v>
      </c>
      <c r="B27" s="23" t="s">
        <v>303</v>
      </c>
      <c r="C27" s="23" t="s">
        <v>302</v>
      </c>
      <c r="D27" s="142">
        <v>2041.163086138173</v>
      </c>
      <c r="E27" s="142">
        <v>1503.986061292482</v>
      </c>
      <c r="F27" s="142">
        <v>902.39163677548902</v>
      </c>
      <c r="G27" s="142">
        <v>623.78531129197438</v>
      </c>
      <c r="H27" s="142">
        <v>635.14839354366347</v>
      </c>
      <c r="I27" s="142">
        <v>639.91522276699436</v>
      </c>
      <c r="J27" s="142">
        <v>724.86542048160709</v>
      </c>
      <c r="K27" s="142">
        <v>690.58325270002945</v>
      </c>
      <c r="L27" s="142">
        <v>639.22880743066673</v>
      </c>
      <c r="M27" s="142">
        <v>595.2622314427889</v>
      </c>
      <c r="N27" s="142">
        <v>556.92385302144964</v>
      </c>
      <c r="O27" s="142">
        <v>530.87079736935004</v>
      </c>
      <c r="P27" s="142">
        <v>484.18276654067768</v>
      </c>
      <c r="Q27" s="142">
        <v>428.18565671405588</v>
      </c>
      <c r="R27" s="142">
        <v>380.10152019115731</v>
      </c>
      <c r="S27" s="142">
        <v>329.9230632131904</v>
      </c>
      <c r="T27" s="142">
        <v>277.15935286127359</v>
      </c>
      <c r="U27" s="142">
        <v>166.2956117167642</v>
      </c>
      <c r="V27" s="142">
        <v>99.777367030058514</v>
      </c>
      <c r="W27" s="142">
        <v>59.866420218035117</v>
      </c>
      <c r="X27" s="142">
        <v>35.919852130821063</v>
      </c>
      <c r="Y27" s="142">
        <v>42.142495840922678</v>
      </c>
      <c r="Z27" s="142">
        <v>58.999494177291758</v>
      </c>
      <c r="AA27" s="142">
        <v>82.599291848208466</v>
      </c>
      <c r="AB27" s="142">
        <v>115.6390085874919</v>
      </c>
    </row>
    <row r="28" spans="1:28" x14ac:dyDescent="0.2">
      <c r="A28" s="143" t="s">
        <v>335</v>
      </c>
      <c r="B28" s="23" t="s">
        <v>279</v>
      </c>
      <c r="C28" s="23" t="s">
        <v>135</v>
      </c>
      <c r="D28" s="142"/>
      <c r="E28" s="142"/>
      <c r="F28" s="142"/>
      <c r="G28" s="142"/>
      <c r="H28" s="142"/>
      <c r="I28" s="142"/>
      <c r="J28" s="142"/>
      <c r="K28" s="142"/>
      <c r="L28" s="142"/>
      <c r="M28" s="142"/>
      <c r="N28" s="142"/>
      <c r="O28" s="142"/>
      <c r="P28" s="142"/>
      <c r="Q28" s="142"/>
      <c r="R28" s="142"/>
      <c r="S28" s="142"/>
      <c r="T28" s="142"/>
      <c r="U28" s="142"/>
      <c r="V28" s="142"/>
      <c r="W28" s="142">
        <v>-1000000</v>
      </c>
      <c r="X28" s="142">
        <v>-1000000</v>
      </c>
      <c r="Y28" s="142">
        <v>-1000000</v>
      </c>
      <c r="Z28" s="142">
        <v>-1000000</v>
      </c>
      <c r="AA28" s="142">
        <v>-1000000</v>
      </c>
      <c r="AB28" s="142">
        <v>-1000000</v>
      </c>
    </row>
    <row r="29" spans="1:28" x14ac:dyDescent="0.2">
      <c r="A29" s="143" t="s">
        <v>301</v>
      </c>
      <c r="B29" s="23" t="s">
        <v>279</v>
      </c>
      <c r="C29" s="23" t="s">
        <v>135</v>
      </c>
      <c r="D29" s="142">
        <v>56</v>
      </c>
      <c r="E29" s="142">
        <v>56</v>
      </c>
      <c r="F29" s="142">
        <v>56</v>
      </c>
      <c r="G29" s="142">
        <v>56</v>
      </c>
      <c r="H29" s="142">
        <v>56</v>
      </c>
      <c r="I29" s="142">
        <v>56</v>
      </c>
      <c r="J29" s="142">
        <v>56</v>
      </c>
      <c r="K29" s="142">
        <v>56</v>
      </c>
      <c r="L29" s="142">
        <v>56</v>
      </c>
      <c r="M29" s="142">
        <v>56</v>
      </c>
      <c r="N29" s="142">
        <v>56</v>
      </c>
      <c r="O29" s="142">
        <v>56</v>
      </c>
      <c r="P29" s="142">
        <v>56</v>
      </c>
      <c r="Q29" s="142">
        <v>56</v>
      </c>
      <c r="R29" s="142">
        <v>56</v>
      </c>
      <c r="S29" s="142">
        <v>56</v>
      </c>
      <c r="T29" s="142">
        <v>56</v>
      </c>
      <c r="U29" s="142">
        <v>56</v>
      </c>
      <c r="V29" s="142">
        <v>56</v>
      </c>
      <c r="W29" s="142">
        <v>56</v>
      </c>
      <c r="X29" s="142">
        <v>56</v>
      </c>
      <c r="Y29" s="142">
        <v>56</v>
      </c>
      <c r="Z29" s="142">
        <v>56</v>
      </c>
      <c r="AA29" s="142">
        <v>56</v>
      </c>
      <c r="AB29" s="142">
        <v>56</v>
      </c>
    </row>
    <row r="30" spans="1:28" x14ac:dyDescent="0.2">
      <c r="A30" s="143" t="s">
        <v>300</v>
      </c>
      <c r="B30" s="23" t="s">
        <v>279</v>
      </c>
      <c r="C30" s="23" t="s">
        <v>135</v>
      </c>
      <c r="D30" s="142">
        <v>31</v>
      </c>
      <c r="E30" s="142">
        <v>31</v>
      </c>
      <c r="F30" s="142">
        <v>31</v>
      </c>
      <c r="G30" s="142">
        <v>31</v>
      </c>
      <c r="H30" s="142">
        <v>31</v>
      </c>
      <c r="I30" s="142">
        <v>31</v>
      </c>
      <c r="J30" s="142">
        <v>31</v>
      </c>
      <c r="K30" s="142">
        <v>31</v>
      </c>
      <c r="L30" s="142">
        <v>31</v>
      </c>
      <c r="M30" s="142">
        <v>31</v>
      </c>
      <c r="N30" s="142">
        <v>31</v>
      </c>
      <c r="O30" s="142">
        <v>31</v>
      </c>
      <c r="P30" s="142">
        <v>31</v>
      </c>
      <c r="Q30" s="142">
        <v>31</v>
      </c>
      <c r="R30" s="142">
        <v>31</v>
      </c>
      <c r="S30" s="142">
        <v>31</v>
      </c>
      <c r="T30" s="142">
        <v>31</v>
      </c>
      <c r="U30" s="142">
        <v>31</v>
      </c>
      <c r="V30" s="142">
        <v>31</v>
      </c>
      <c r="W30" s="142">
        <v>31</v>
      </c>
      <c r="X30" s="142">
        <v>31</v>
      </c>
      <c r="Y30" s="142">
        <v>31</v>
      </c>
      <c r="Z30" s="142">
        <v>31</v>
      </c>
      <c r="AA30" s="142">
        <v>31</v>
      </c>
      <c r="AB30" s="142">
        <v>31</v>
      </c>
    </row>
    <row r="31" spans="1:28" x14ac:dyDescent="0.2">
      <c r="A31" s="143" t="s">
        <v>334</v>
      </c>
      <c r="B31" s="23" t="s">
        <v>279</v>
      </c>
      <c r="C31" s="23" t="s">
        <v>135</v>
      </c>
      <c r="D31" s="142"/>
      <c r="E31" s="142"/>
      <c r="F31" s="142"/>
      <c r="G31" s="142"/>
      <c r="H31" s="142"/>
      <c r="I31" s="142"/>
      <c r="J31" s="142"/>
      <c r="K31" s="142"/>
      <c r="L31" s="142"/>
      <c r="M31" s="142"/>
      <c r="N31" s="142"/>
      <c r="O31" s="142"/>
      <c r="P31" s="142"/>
      <c r="Q31" s="142"/>
      <c r="R31" s="142"/>
      <c r="S31" s="142"/>
      <c r="T31" s="142"/>
      <c r="U31" s="142"/>
      <c r="V31" s="142">
        <v>-1000000</v>
      </c>
      <c r="W31" s="142"/>
      <c r="X31" s="142"/>
      <c r="Y31" s="142"/>
      <c r="Z31" s="142"/>
      <c r="AA31" s="142"/>
      <c r="AB31" s="142"/>
    </row>
    <row r="32" spans="1:28" x14ac:dyDescent="0.2">
      <c r="A32" s="143" t="s">
        <v>299</v>
      </c>
      <c r="B32" s="23" t="s">
        <v>279</v>
      </c>
      <c r="C32" s="23" t="s">
        <v>135</v>
      </c>
      <c r="D32" s="142">
        <v>57.74</v>
      </c>
      <c r="E32" s="142">
        <v>57.74</v>
      </c>
      <c r="F32" s="142">
        <v>57.74</v>
      </c>
      <c r="G32" s="142">
        <v>57.74</v>
      </c>
      <c r="H32" s="142">
        <v>57.74</v>
      </c>
      <c r="I32" s="142">
        <v>57.74</v>
      </c>
      <c r="J32" s="142">
        <v>57.74</v>
      </c>
      <c r="K32" s="142">
        <v>57.74</v>
      </c>
      <c r="L32" s="142">
        <v>57.74</v>
      </c>
      <c r="M32" s="142">
        <v>57.74</v>
      </c>
      <c r="N32" s="142">
        <v>57.74</v>
      </c>
      <c r="O32" s="142">
        <v>57.74</v>
      </c>
      <c r="P32" s="142">
        <v>57.74</v>
      </c>
      <c r="Q32" s="142">
        <v>57.74</v>
      </c>
      <c r="R32" s="142">
        <v>57.74</v>
      </c>
      <c r="S32" s="142">
        <v>57.74</v>
      </c>
      <c r="T32" s="142">
        <v>57.74</v>
      </c>
      <c r="U32" s="142">
        <v>57.74</v>
      </c>
      <c r="V32" s="142">
        <v>57.74</v>
      </c>
      <c r="W32" s="142">
        <v>57.74</v>
      </c>
      <c r="X32" s="142">
        <v>57.74</v>
      </c>
      <c r="Y32" s="142">
        <v>57.74</v>
      </c>
      <c r="Z32" s="142">
        <v>57.74</v>
      </c>
      <c r="AA32" s="142">
        <v>57.74</v>
      </c>
      <c r="AB32" s="142">
        <v>57.74</v>
      </c>
    </row>
    <row r="33" spans="1:28" x14ac:dyDescent="0.2">
      <c r="A33" s="143" t="s">
        <v>298</v>
      </c>
      <c r="B33" s="23" t="s">
        <v>279</v>
      </c>
      <c r="C33" s="23" t="s">
        <v>135</v>
      </c>
      <c r="D33" s="142">
        <v>100.82</v>
      </c>
      <c r="E33" s="142">
        <v>100.82</v>
      </c>
      <c r="F33" s="142">
        <v>100.82</v>
      </c>
      <c r="G33" s="142">
        <v>100.5</v>
      </c>
      <c r="H33" s="142">
        <v>100.5</v>
      </c>
      <c r="I33" s="142">
        <v>100.5</v>
      </c>
      <c r="J33" s="142">
        <v>100.5</v>
      </c>
      <c r="K33" s="142">
        <v>100.5</v>
      </c>
      <c r="L33" s="142">
        <v>100.5</v>
      </c>
      <c r="M33" s="142">
        <v>100.5</v>
      </c>
      <c r="N33" s="142">
        <v>100.5</v>
      </c>
      <c r="O33" s="142">
        <v>100.5</v>
      </c>
      <c r="P33" s="142">
        <v>100.5</v>
      </c>
      <c r="Q33" s="142">
        <v>100.5</v>
      </c>
      <c r="R33" s="142">
        <v>100.5</v>
      </c>
      <c r="S33" s="142">
        <v>100.5</v>
      </c>
      <c r="T33" s="142">
        <v>100.5</v>
      </c>
      <c r="U33" s="142">
        <v>100.5</v>
      </c>
      <c r="V33" s="142">
        <v>100.5</v>
      </c>
      <c r="W33" s="142">
        <v>100.5</v>
      </c>
      <c r="X33" s="142">
        <v>100.5</v>
      </c>
      <c r="Y33" s="142">
        <v>100.5</v>
      </c>
      <c r="Z33" s="142">
        <v>100.5</v>
      </c>
      <c r="AA33" s="142">
        <v>100.5</v>
      </c>
      <c r="AB33" s="142">
        <v>100.5</v>
      </c>
    </row>
    <row r="34" spans="1:28" x14ac:dyDescent="0.2">
      <c r="A34" s="143" t="s">
        <v>297</v>
      </c>
      <c r="B34" s="23" t="s">
        <v>279</v>
      </c>
      <c r="C34" s="23" t="s">
        <v>135</v>
      </c>
      <c r="D34" s="142">
        <v>89.37</v>
      </c>
      <c r="E34" s="142">
        <v>89.15</v>
      </c>
      <c r="F34" s="142">
        <v>87.89</v>
      </c>
      <c r="G34" s="142">
        <v>81.7</v>
      </c>
      <c r="H34" s="142">
        <v>80.17</v>
      </c>
      <c r="I34" s="142">
        <v>78.63</v>
      </c>
      <c r="J34" s="142">
        <v>77.099999999999994</v>
      </c>
      <c r="K34" s="142">
        <v>75.569999999999993</v>
      </c>
      <c r="L34" s="142">
        <v>74.03</v>
      </c>
      <c r="M34" s="142">
        <v>69.27</v>
      </c>
      <c r="N34" s="142">
        <v>64.510000000000005</v>
      </c>
      <c r="O34" s="142">
        <v>59.75</v>
      </c>
      <c r="P34" s="142">
        <v>54.99</v>
      </c>
      <c r="Q34" s="142">
        <v>50.23</v>
      </c>
      <c r="R34" s="142">
        <v>45.47</v>
      </c>
      <c r="S34" s="142">
        <v>40.71</v>
      </c>
      <c r="T34" s="142">
        <v>35.950000000000003</v>
      </c>
      <c r="U34" s="142">
        <v>31.19</v>
      </c>
      <c r="V34" s="142">
        <v>26.44</v>
      </c>
      <c r="W34" s="142">
        <v>23.26</v>
      </c>
      <c r="X34" s="142">
        <v>20.09</v>
      </c>
      <c r="Y34" s="142">
        <v>16.920000000000002</v>
      </c>
      <c r="Z34" s="142">
        <v>13.74</v>
      </c>
      <c r="AA34" s="142">
        <v>10.57</v>
      </c>
      <c r="AB34" s="142">
        <v>10.57</v>
      </c>
    </row>
    <row r="35" spans="1:28" x14ac:dyDescent="0.2">
      <c r="A35" s="143" t="s">
        <v>296</v>
      </c>
      <c r="B35" s="23" t="s">
        <v>279</v>
      </c>
      <c r="C35" s="23" t="s">
        <v>135</v>
      </c>
      <c r="D35" s="142">
        <v>-293</v>
      </c>
      <c r="E35" s="142">
        <v>-293</v>
      </c>
      <c r="F35" s="142">
        <v>-293</v>
      </c>
      <c r="G35" s="142">
        <v>-293</v>
      </c>
      <c r="H35" s="142">
        <v>-293</v>
      </c>
      <c r="I35" s="142">
        <v>-293</v>
      </c>
      <c r="J35" s="142">
        <v>-293</v>
      </c>
      <c r="K35" s="142">
        <v>-293</v>
      </c>
      <c r="L35" s="142"/>
      <c r="M35" s="142"/>
      <c r="N35" s="142"/>
      <c r="O35" s="142"/>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c r="I36" s="142"/>
      <c r="J36" s="142"/>
      <c r="K36" s="142"/>
      <c r="L36" s="142"/>
      <c r="M36" s="142"/>
      <c r="N36" s="142"/>
      <c r="O36" s="142"/>
      <c r="P36" s="142"/>
      <c r="Q36" s="142"/>
      <c r="R36" s="142"/>
      <c r="S36" s="142"/>
      <c r="T36" s="142"/>
      <c r="U36" s="142"/>
      <c r="V36" s="142">
        <v>-440</v>
      </c>
      <c r="W36" s="142">
        <v>-440</v>
      </c>
      <c r="X36" s="142">
        <v>-440</v>
      </c>
      <c r="Y36" s="142"/>
      <c r="Z36" s="142"/>
      <c r="AA36" s="142"/>
      <c r="AB36" s="142"/>
    </row>
    <row r="37" spans="1:28" x14ac:dyDescent="0.2">
      <c r="A37" s="143" t="s">
        <v>294</v>
      </c>
      <c r="B37" s="23" t="s">
        <v>279</v>
      </c>
      <c r="C37" s="23" t="s">
        <v>135</v>
      </c>
      <c r="D37" s="142">
        <v>76.73</v>
      </c>
      <c r="E37" s="142">
        <v>81</v>
      </c>
      <c r="F37" s="142">
        <v>84.7</v>
      </c>
      <c r="G37" s="142">
        <v>0</v>
      </c>
      <c r="H37" s="142">
        <v>0</v>
      </c>
      <c r="I37" s="142">
        <v>0</v>
      </c>
      <c r="J37" s="142">
        <v>0</v>
      </c>
      <c r="K37" s="142">
        <v>31.93</v>
      </c>
      <c r="L37" s="142">
        <v>74.400000000000006</v>
      </c>
      <c r="M37" s="142">
        <v>71.3</v>
      </c>
      <c r="N37" s="142">
        <v>0</v>
      </c>
      <c r="O37" s="142">
        <v>0</v>
      </c>
      <c r="P37" s="142">
        <v>0</v>
      </c>
      <c r="Q37" s="142">
        <v>0</v>
      </c>
      <c r="R37" s="142">
        <v>0</v>
      </c>
      <c r="S37" s="142">
        <v>0</v>
      </c>
      <c r="T37" s="142">
        <v>0</v>
      </c>
      <c r="U37" s="142">
        <v>0</v>
      </c>
      <c r="V37" s="142">
        <v>0</v>
      </c>
      <c r="W37" s="142">
        <v>0</v>
      </c>
      <c r="X37" s="142">
        <v>0</v>
      </c>
      <c r="Y37" s="142">
        <v>0</v>
      </c>
      <c r="Z37" s="142">
        <v>0</v>
      </c>
      <c r="AA37" s="142">
        <v>0</v>
      </c>
      <c r="AB37" s="142">
        <v>0</v>
      </c>
    </row>
    <row r="38" spans="1:28" x14ac:dyDescent="0.2">
      <c r="A38" s="143" t="s">
        <v>293</v>
      </c>
      <c r="B38" s="23" t="s">
        <v>279</v>
      </c>
      <c r="C38" s="23" t="s">
        <v>135</v>
      </c>
      <c r="D38" s="142"/>
      <c r="E38" s="142"/>
      <c r="F38" s="142"/>
      <c r="G38" s="142">
        <v>-440</v>
      </c>
      <c r="H38" s="142">
        <v>-440</v>
      </c>
      <c r="I38" s="142">
        <v>-440</v>
      </c>
      <c r="J38" s="142">
        <v>-440</v>
      </c>
      <c r="K38" s="142"/>
      <c r="L38" s="142"/>
      <c r="M38" s="142"/>
      <c r="N38" s="142"/>
      <c r="O38" s="142"/>
      <c r="P38" s="142"/>
      <c r="Q38" s="142"/>
      <c r="R38" s="142"/>
      <c r="S38" s="142"/>
      <c r="T38" s="142"/>
      <c r="U38" s="142">
        <v>-440</v>
      </c>
      <c r="V38" s="142">
        <v>-440</v>
      </c>
      <c r="W38" s="142">
        <v>-440</v>
      </c>
      <c r="X38" s="142">
        <v>-440</v>
      </c>
      <c r="Y38" s="142">
        <v>-440</v>
      </c>
      <c r="Z38" s="142">
        <v>-440</v>
      </c>
      <c r="AA38" s="142">
        <v>-440</v>
      </c>
      <c r="AB38" s="142">
        <v>-440</v>
      </c>
    </row>
    <row r="39" spans="1:28" x14ac:dyDescent="0.2">
      <c r="A39" s="143" t="s">
        <v>292</v>
      </c>
      <c r="B39" s="23" t="s">
        <v>279</v>
      </c>
      <c r="C39" s="23" t="s">
        <v>135</v>
      </c>
      <c r="D39" s="142">
        <v>76.73</v>
      </c>
      <c r="E39" s="142">
        <v>81</v>
      </c>
      <c r="F39" s="142">
        <v>84.7</v>
      </c>
      <c r="G39" s="142">
        <v>0</v>
      </c>
      <c r="H39" s="142">
        <v>0</v>
      </c>
      <c r="I39" s="142">
        <v>0</v>
      </c>
      <c r="J39" s="142">
        <v>0</v>
      </c>
      <c r="K39" s="142">
        <v>0</v>
      </c>
      <c r="L39" s="142">
        <v>27.57</v>
      </c>
      <c r="M39" s="142">
        <v>5.0999999999999996</v>
      </c>
      <c r="N39" s="142">
        <v>5.19</v>
      </c>
      <c r="O39" s="142">
        <v>0</v>
      </c>
      <c r="P39" s="142">
        <v>0</v>
      </c>
      <c r="Q39" s="142">
        <v>0</v>
      </c>
      <c r="R39" s="142">
        <v>0</v>
      </c>
      <c r="S39" s="142">
        <v>0</v>
      </c>
      <c r="T39" s="142">
        <v>0</v>
      </c>
      <c r="U39" s="142">
        <v>0</v>
      </c>
      <c r="V39" s="142">
        <v>0</v>
      </c>
      <c r="W39" s="142">
        <v>0</v>
      </c>
      <c r="X39" s="142">
        <v>0</v>
      </c>
      <c r="Y39" s="142">
        <v>0</v>
      </c>
      <c r="Z39" s="142">
        <v>0</v>
      </c>
      <c r="AA39" s="142">
        <v>0</v>
      </c>
      <c r="AB39" s="142">
        <v>0</v>
      </c>
    </row>
    <row r="40" spans="1:28" x14ac:dyDescent="0.2">
      <c r="A40" s="143" t="s">
        <v>291</v>
      </c>
      <c r="B40" s="23" t="s">
        <v>279</v>
      </c>
      <c r="C40" s="23" t="s">
        <v>135</v>
      </c>
      <c r="D40" s="142">
        <v>66</v>
      </c>
      <c r="E40" s="142">
        <v>59</v>
      </c>
      <c r="F40" s="142">
        <v>59</v>
      </c>
      <c r="G40" s="142">
        <v>35</v>
      </c>
      <c r="H40" s="142">
        <v>35</v>
      </c>
      <c r="I40" s="142">
        <v>35</v>
      </c>
      <c r="J40" s="142">
        <v>48.06</v>
      </c>
      <c r="K40" s="142">
        <v>56</v>
      </c>
      <c r="L40" s="142">
        <v>56</v>
      </c>
      <c r="M40" s="142">
        <v>55</v>
      </c>
      <c r="N40" s="142">
        <v>55</v>
      </c>
      <c r="O40" s="142">
        <v>55</v>
      </c>
      <c r="P40" s="142">
        <v>54</v>
      </c>
      <c r="Q40" s="142">
        <v>54</v>
      </c>
      <c r="R40" s="142">
        <v>54</v>
      </c>
      <c r="S40" s="142">
        <v>54</v>
      </c>
      <c r="T40" s="142">
        <v>41.5</v>
      </c>
      <c r="U40" s="142">
        <v>35</v>
      </c>
      <c r="V40" s="142">
        <v>35</v>
      </c>
      <c r="W40" s="142">
        <v>35</v>
      </c>
      <c r="X40" s="142">
        <v>35</v>
      </c>
      <c r="Y40" s="142">
        <v>35</v>
      </c>
      <c r="Z40" s="142">
        <v>35</v>
      </c>
      <c r="AA40" s="142">
        <v>35</v>
      </c>
      <c r="AB40" s="142">
        <v>35</v>
      </c>
    </row>
    <row r="41" spans="1:28" x14ac:dyDescent="0.2">
      <c r="A41" s="143" t="s">
        <v>290</v>
      </c>
      <c r="B41" s="23" t="s">
        <v>279</v>
      </c>
      <c r="C41" s="23" t="s">
        <v>135</v>
      </c>
      <c r="D41" s="142">
        <v>66</v>
      </c>
      <c r="E41" s="142">
        <v>59</v>
      </c>
      <c r="F41" s="142">
        <v>59</v>
      </c>
      <c r="G41" s="142">
        <v>35</v>
      </c>
      <c r="H41" s="142">
        <v>35</v>
      </c>
      <c r="I41" s="142">
        <v>57</v>
      </c>
      <c r="J41" s="142">
        <v>57</v>
      </c>
      <c r="K41" s="142">
        <v>56</v>
      </c>
      <c r="L41" s="142">
        <v>56</v>
      </c>
      <c r="M41" s="142">
        <v>55</v>
      </c>
      <c r="N41" s="142">
        <v>55</v>
      </c>
      <c r="O41" s="142">
        <v>55</v>
      </c>
      <c r="P41" s="142">
        <v>54</v>
      </c>
      <c r="Q41" s="142">
        <v>54</v>
      </c>
      <c r="R41" s="142">
        <v>54</v>
      </c>
      <c r="S41" s="142">
        <v>54</v>
      </c>
      <c r="T41" s="142">
        <v>53</v>
      </c>
      <c r="U41" s="142">
        <v>35</v>
      </c>
      <c r="V41" s="142">
        <v>35</v>
      </c>
      <c r="W41" s="142">
        <v>35</v>
      </c>
      <c r="X41" s="142">
        <v>35</v>
      </c>
      <c r="Y41" s="142">
        <v>35</v>
      </c>
      <c r="Z41" s="142">
        <v>35</v>
      </c>
      <c r="AA41" s="142">
        <v>52</v>
      </c>
      <c r="AB41" s="142">
        <v>52</v>
      </c>
    </row>
    <row r="42" spans="1:28" x14ac:dyDescent="0.2">
      <c r="A42" s="143" t="s">
        <v>289</v>
      </c>
      <c r="B42" s="23" t="s">
        <v>279</v>
      </c>
      <c r="C42" s="23" t="s">
        <v>135</v>
      </c>
      <c r="D42" s="142"/>
      <c r="E42" s="142"/>
      <c r="F42" s="142"/>
      <c r="G42" s="142"/>
      <c r="H42" s="142"/>
      <c r="I42" s="142"/>
      <c r="J42" s="142"/>
      <c r="K42" s="142"/>
      <c r="L42" s="142">
        <v>10.51</v>
      </c>
      <c r="M42" s="142">
        <v>10.51</v>
      </c>
      <c r="N42" s="142"/>
      <c r="O42" s="142"/>
      <c r="P42" s="142"/>
      <c r="Q42" s="142"/>
      <c r="R42" s="142"/>
      <c r="S42" s="142"/>
      <c r="T42" s="142"/>
      <c r="U42" s="142"/>
      <c r="V42" s="142">
        <v>10.51</v>
      </c>
      <c r="W42" s="142">
        <v>10.51</v>
      </c>
      <c r="X42" s="142">
        <v>10.51</v>
      </c>
      <c r="Y42" s="142">
        <v>10.51</v>
      </c>
      <c r="Z42" s="142">
        <v>10.51</v>
      </c>
      <c r="AA42" s="142">
        <v>10.51</v>
      </c>
      <c r="AB42" s="142">
        <v>10.51</v>
      </c>
    </row>
    <row r="43" spans="1:28" x14ac:dyDescent="0.2">
      <c r="A43" s="143" t="s">
        <v>288</v>
      </c>
      <c r="B43" s="23" t="s">
        <v>279</v>
      </c>
      <c r="C43" s="23" t="s">
        <v>135</v>
      </c>
      <c r="D43" s="142"/>
      <c r="E43" s="142"/>
      <c r="F43" s="142"/>
      <c r="G43" s="142">
        <v>-353</v>
      </c>
      <c r="H43" s="142">
        <v>-353</v>
      </c>
      <c r="I43" s="142">
        <v>-353</v>
      </c>
      <c r="J43" s="142">
        <v>-353</v>
      </c>
      <c r="K43" s="142">
        <v>-353</v>
      </c>
      <c r="L43" s="142"/>
      <c r="M43" s="142"/>
      <c r="N43" s="142"/>
      <c r="O43" s="142"/>
      <c r="P43" s="142">
        <v>-353</v>
      </c>
      <c r="Q43" s="142">
        <v>-353</v>
      </c>
      <c r="R43" s="142">
        <v>-353</v>
      </c>
      <c r="S43" s="142">
        <v>-353</v>
      </c>
      <c r="T43" s="142">
        <v>-353</v>
      </c>
      <c r="U43" s="142">
        <v>-353</v>
      </c>
      <c r="V43" s="142">
        <v>-353</v>
      </c>
      <c r="W43" s="142">
        <v>-353</v>
      </c>
      <c r="X43" s="142">
        <v>-353</v>
      </c>
      <c r="Y43" s="142">
        <v>-353</v>
      </c>
      <c r="Z43" s="142">
        <v>-353</v>
      </c>
      <c r="AA43" s="142">
        <v>-353</v>
      </c>
      <c r="AB43" s="142">
        <v>-353</v>
      </c>
    </row>
    <row r="44" spans="1:28" x14ac:dyDescent="0.2">
      <c r="A44" s="143" t="s">
        <v>286</v>
      </c>
      <c r="B44" s="23" t="s">
        <v>279</v>
      </c>
      <c r="C44" s="23" t="s">
        <v>135</v>
      </c>
      <c r="D44" s="142"/>
      <c r="E44" s="142">
        <v>99</v>
      </c>
      <c r="F44" s="142">
        <v>99</v>
      </c>
      <c r="G44" s="142"/>
      <c r="H44" s="142"/>
      <c r="I44" s="142"/>
      <c r="J44" s="142"/>
      <c r="K44" s="142">
        <v>99</v>
      </c>
      <c r="L44" s="142">
        <v>99</v>
      </c>
      <c r="M44" s="142">
        <v>99</v>
      </c>
      <c r="N44" s="142">
        <v>99</v>
      </c>
      <c r="O44" s="142">
        <v>99</v>
      </c>
      <c r="P44" s="142">
        <v>99</v>
      </c>
      <c r="Q44" s="142">
        <v>99</v>
      </c>
      <c r="R44" s="142">
        <v>99</v>
      </c>
      <c r="S44" s="142">
        <v>99</v>
      </c>
      <c r="T44" s="142">
        <v>99</v>
      </c>
      <c r="U44" s="142">
        <v>99</v>
      </c>
      <c r="V44" s="142">
        <v>99</v>
      </c>
      <c r="W44" s="142">
        <v>99</v>
      </c>
      <c r="X44" s="142">
        <v>99</v>
      </c>
      <c r="Y44" s="142">
        <v>99</v>
      </c>
      <c r="Z44" s="142">
        <v>99</v>
      </c>
      <c r="AA44" s="142">
        <v>99</v>
      </c>
      <c r="AB44" s="142">
        <v>99</v>
      </c>
    </row>
    <row r="45" spans="1:28" x14ac:dyDescent="0.2">
      <c r="A45" s="143" t="s">
        <v>333</v>
      </c>
      <c r="B45" s="23" t="s">
        <v>279</v>
      </c>
      <c r="C45" s="23" t="s">
        <v>135</v>
      </c>
      <c r="D45" s="142"/>
      <c r="E45" s="142"/>
      <c r="F45" s="142"/>
      <c r="G45" s="142"/>
      <c r="H45" s="142"/>
      <c r="I45" s="142"/>
      <c r="J45" s="142"/>
      <c r="K45" s="142"/>
      <c r="L45" s="142"/>
      <c r="M45" s="142"/>
      <c r="N45" s="142"/>
      <c r="O45" s="142"/>
      <c r="P45" s="142"/>
      <c r="Q45" s="142"/>
      <c r="R45" s="142"/>
      <c r="S45" s="142"/>
      <c r="T45" s="142"/>
      <c r="U45" s="142"/>
      <c r="V45" s="142">
        <v>10.51</v>
      </c>
      <c r="W45" s="142">
        <v>10.51</v>
      </c>
      <c r="X45" s="142">
        <v>10.51</v>
      </c>
      <c r="Y45" s="142">
        <v>10.51</v>
      </c>
      <c r="Z45" s="142">
        <v>10.51</v>
      </c>
      <c r="AA45" s="142">
        <v>10.51</v>
      </c>
      <c r="AB45" s="142">
        <v>10.51</v>
      </c>
    </row>
    <row r="46" spans="1:28" x14ac:dyDescent="0.2">
      <c r="A46" s="143" t="s">
        <v>285</v>
      </c>
      <c r="B46" s="23" t="s">
        <v>279</v>
      </c>
      <c r="C46" s="23" t="s">
        <v>135</v>
      </c>
      <c r="D46" s="142"/>
      <c r="E46" s="142"/>
      <c r="F46" s="142"/>
      <c r="G46" s="142">
        <v>-353</v>
      </c>
      <c r="H46" s="142">
        <v>-353</v>
      </c>
      <c r="I46" s="142">
        <v>-353</v>
      </c>
      <c r="J46" s="142">
        <v>-353</v>
      </c>
      <c r="K46" s="142"/>
      <c r="L46" s="142"/>
      <c r="M46" s="142"/>
      <c r="N46" s="142"/>
      <c r="O46" s="142">
        <v>-353</v>
      </c>
      <c r="P46" s="142"/>
      <c r="Q46" s="142">
        <v>-353</v>
      </c>
      <c r="R46" s="142">
        <v>-353</v>
      </c>
      <c r="S46" s="142">
        <v>-353</v>
      </c>
      <c r="T46" s="142">
        <v>-353</v>
      </c>
      <c r="U46" s="142">
        <v>-353</v>
      </c>
      <c r="V46" s="142"/>
      <c r="W46" s="142"/>
      <c r="X46" s="142"/>
      <c r="Y46" s="142">
        <v>-353</v>
      </c>
      <c r="Z46" s="142">
        <v>-353</v>
      </c>
      <c r="AA46" s="142">
        <v>-353</v>
      </c>
      <c r="AB46" s="142">
        <v>-353</v>
      </c>
    </row>
    <row r="47" spans="1:28" x14ac:dyDescent="0.2">
      <c r="A47" s="143" t="s">
        <v>283</v>
      </c>
      <c r="B47" s="23" t="s">
        <v>279</v>
      </c>
      <c r="C47" s="23" t="s">
        <v>135</v>
      </c>
      <c r="D47" s="142">
        <v>99</v>
      </c>
      <c r="E47" s="142">
        <v>99</v>
      </c>
      <c r="F47" s="142">
        <v>99</v>
      </c>
      <c r="G47" s="142"/>
      <c r="H47" s="142"/>
      <c r="I47" s="142"/>
      <c r="J47" s="142"/>
      <c r="K47" s="142">
        <v>99</v>
      </c>
      <c r="L47" s="142">
        <v>99</v>
      </c>
      <c r="M47" s="142">
        <v>99</v>
      </c>
      <c r="N47" s="142">
        <v>99</v>
      </c>
      <c r="O47" s="142">
        <v>99</v>
      </c>
      <c r="P47" s="142">
        <v>99</v>
      </c>
      <c r="Q47" s="142">
        <v>99</v>
      </c>
      <c r="R47" s="142">
        <v>99</v>
      </c>
      <c r="S47" s="142">
        <v>99</v>
      </c>
      <c r="T47" s="142">
        <v>99</v>
      </c>
      <c r="U47" s="142">
        <v>99</v>
      </c>
      <c r="V47" s="142">
        <v>99</v>
      </c>
      <c r="W47" s="142">
        <v>99</v>
      </c>
      <c r="X47" s="142">
        <v>99</v>
      </c>
      <c r="Y47" s="142">
        <v>99</v>
      </c>
      <c r="Z47" s="142">
        <v>99</v>
      </c>
      <c r="AA47" s="142">
        <v>99</v>
      </c>
      <c r="AB47" s="142">
        <v>99</v>
      </c>
    </row>
    <row r="48" spans="1:28" x14ac:dyDescent="0.2">
      <c r="A48" s="143" t="s">
        <v>282</v>
      </c>
      <c r="B48" s="23" t="s">
        <v>279</v>
      </c>
      <c r="C48" s="23" t="s">
        <v>135</v>
      </c>
      <c r="D48" s="142">
        <v>45</v>
      </c>
      <c r="E48" s="142">
        <v>45</v>
      </c>
      <c r="F48" s="142">
        <v>45</v>
      </c>
      <c r="G48" s="142">
        <v>45</v>
      </c>
      <c r="H48" s="142">
        <v>45</v>
      </c>
      <c r="I48" s="142">
        <v>45</v>
      </c>
      <c r="J48" s="142">
        <v>45</v>
      </c>
      <c r="K48" s="142">
        <v>45</v>
      </c>
      <c r="L48" s="142">
        <v>45</v>
      </c>
      <c r="M48" s="142">
        <v>45</v>
      </c>
      <c r="N48" s="142">
        <v>45</v>
      </c>
      <c r="O48" s="142">
        <v>45</v>
      </c>
      <c r="P48" s="142">
        <v>45</v>
      </c>
      <c r="Q48" s="142">
        <v>45</v>
      </c>
      <c r="R48" s="142">
        <v>45</v>
      </c>
      <c r="S48" s="142">
        <v>45</v>
      </c>
      <c r="T48" s="142">
        <v>45</v>
      </c>
      <c r="U48" s="142">
        <v>45</v>
      </c>
      <c r="V48" s="142">
        <v>45</v>
      </c>
      <c r="W48" s="142">
        <v>45</v>
      </c>
      <c r="X48" s="142">
        <v>45</v>
      </c>
      <c r="Y48" s="142">
        <v>45</v>
      </c>
      <c r="Z48" s="142">
        <v>45</v>
      </c>
      <c r="AA48" s="142">
        <v>45</v>
      </c>
      <c r="AB48" s="142">
        <v>45</v>
      </c>
    </row>
    <row r="49" spans="1:28" x14ac:dyDescent="0.2">
      <c r="A49" s="143" t="s">
        <v>281</v>
      </c>
      <c r="B49" s="23" t="s">
        <v>279</v>
      </c>
      <c r="C49" s="23" t="s">
        <v>135</v>
      </c>
      <c r="D49" s="142">
        <v>43.29</v>
      </c>
      <c r="E49" s="142">
        <v>41.13</v>
      </c>
      <c r="F49" s="142">
        <v>45.12</v>
      </c>
      <c r="G49" s="142">
        <v>46.85</v>
      </c>
      <c r="H49" s="142">
        <v>47.04</v>
      </c>
      <c r="I49" s="142">
        <v>47.15</v>
      </c>
      <c r="J49" s="142">
        <v>46.86</v>
      </c>
      <c r="K49" s="142">
        <v>47.05</v>
      </c>
      <c r="L49" s="142">
        <v>47.24</v>
      </c>
      <c r="M49" s="142">
        <v>47.43</v>
      </c>
      <c r="N49" s="142">
        <v>47.62</v>
      </c>
      <c r="O49" s="142">
        <v>47.81</v>
      </c>
      <c r="P49" s="142">
        <v>48</v>
      </c>
      <c r="Q49" s="142">
        <v>48.18</v>
      </c>
      <c r="R49" s="142">
        <v>48.37</v>
      </c>
      <c r="S49" s="142">
        <v>48.55</v>
      </c>
      <c r="T49" s="142">
        <v>48.73</v>
      </c>
      <c r="U49" s="142">
        <v>49.16</v>
      </c>
      <c r="V49" s="142">
        <v>49.55</v>
      </c>
      <c r="W49" s="142">
        <v>49.78</v>
      </c>
      <c r="X49" s="142">
        <v>49.9</v>
      </c>
      <c r="Y49" s="142">
        <v>50.14</v>
      </c>
      <c r="Z49" s="142">
        <v>50.35</v>
      </c>
      <c r="AA49" s="142">
        <v>50.54</v>
      </c>
      <c r="AB49" s="142">
        <v>50.67</v>
      </c>
    </row>
    <row r="50" spans="1:28" x14ac:dyDescent="0.2">
      <c r="A50" s="143" t="s">
        <v>280</v>
      </c>
      <c r="B50" s="23" t="s">
        <v>279</v>
      </c>
      <c r="C50" s="23" t="s">
        <v>135</v>
      </c>
      <c r="D50" s="142">
        <v>100.45</v>
      </c>
      <c r="E50" s="142">
        <v>100.45</v>
      </c>
      <c r="F50" s="142">
        <v>100.45</v>
      </c>
      <c r="G50" s="142">
        <v>105.8</v>
      </c>
      <c r="H50" s="142">
        <v>105.8</v>
      </c>
      <c r="I50" s="142">
        <v>105.8</v>
      </c>
      <c r="J50" s="142">
        <v>105.8</v>
      </c>
      <c r="K50" s="142">
        <v>105.8</v>
      </c>
      <c r="L50" s="142">
        <v>105.8</v>
      </c>
      <c r="M50" s="142">
        <v>105.8</v>
      </c>
      <c r="N50" s="142">
        <v>105.8</v>
      </c>
      <c r="O50" s="142">
        <v>105.8</v>
      </c>
      <c r="P50" s="142">
        <v>105.8</v>
      </c>
      <c r="Q50" s="142">
        <v>105.8</v>
      </c>
      <c r="R50" s="142">
        <v>105.8</v>
      </c>
      <c r="S50" s="142">
        <v>105.8</v>
      </c>
      <c r="T50" s="142">
        <v>105.8</v>
      </c>
      <c r="U50" s="142">
        <v>105.8</v>
      </c>
      <c r="V50" s="142">
        <v>105.8</v>
      </c>
      <c r="W50" s="142">
        <v>105.8</v>
      </c>
      <c r="X50" s="142">
        <v>105.8</v>
      </c>
      <c r="Y50" s="142">
        <v>105.8</v>
      </c>
      <c r="Z50" s="142">
        <v>105.8</v>
      </c>
      <c r="AA50" s="142">
        <v>105.8</v>
      </c>
      <c r="AB50" s="142">
        <v>105.8</v>
      </c>
    </row>
    <row r="51" spans="1:28" x14ac:dyDescent="0.2">
      <c r="A51" s="143" t="s">
        <v>278</v>
      </c>
      <c r="B51" s="23" t="s">
        <v>278</v>
      </c>
      <c r="C51" s="23" t="s">
        <v>277</v>
      </c>
      <c r="D51" s="142">
        <v>0</v>
      </c>
      <c r="E51" s="142">
        <v>0</v>
      </c>
      <c r="F51" s="142">
        <v>0</v>
      </c>
      <c r="G51" s="142">
        <v>138</v>
      </c>
      <c r="H51" s="142">
        <v>112</v>
      </c>
      <c r="I51" s="142">
        <v>91</v>
      </c>
      <c r="J51" s="142">
        <v>73</v>
      </c>
      <c r="K51" s="142">
        <v>0</v>
      </c>
      <c r="L51" s="142">
        <v>0</v>
      </c>
      <c r="M51" s="142">
        <v>0</v>
      </c>
      <c r="N51" s="142">
        <v>0</v>
      </c>
      <c r="O51" s="142">
        <v>39</v>
      </c>
      <c r="P51" s="142">
        <v>39</v>
      </c>
      <c r="Q51" s="142">
        <v>65</v>
      </c>
      <c r="R51" s="142">
        <v>65</v>
      </c>
      <c r="S51" s="142">
        <v>65</v>
      </c>
      <c r="T51" s="142">
        <v>89</v>
      </c>
      <c r="U51" s="142">
        <v>138</v>
      </c>
      <c r="V51" s="142">
        <v>221</v>
      </c>
      <c r="W51" s="142">
        <v>217</v>
      </c>
      <c r="X51" s="142">
        <v>184</v>
      </c>
      <c r="Y51" s="142">
        <v>156</v>
      </c>
      <c r="Z51" s="142">
        <v>130</v>
      </c>
      <c r="AA51" s="142">
        <v>106</v>
      </c>
      <c r="AB51" s="142">
        <v>106</v>
      </c>
    </row>
    <row r="52" spans="1:28" x14ac:dyDescent="0.2">
      <c r="A52" s="143" t="s">
        <v>276</v>
      </c>
      <c r="B52" s="23" t="s">
        <v>8</v>
      </c>
      <c r="C52" s="23" t="s">
        <v>246</v>
      </c>
      <c r="D52" s="142">
        <v>0</v>
      </c>
      <c r="E52" s="142">
        <v>0</v>
      </c>
      <c r="F52" s="142">
        <v>0</v>
      </c>
      <c r="G52" s="142">
        <v>0</v>
      </c>
      <c r="H52" s="142">
        <v>0</v>
      </c>
      <c r="I52" s="142">
        <v>0</v>
      </c>
      <c r="J52" s="142">
        <v>0</v>
      </c>
      <c r="K52" s="142">
        <v>0</v>
      </c>
      <c r="L52" s="142">
        <v>0</v>
      </c>
      <c r="M52" s="142">
        <v>0</v>
      </c>
      <c r="N52" s="142">
        <v>0</v>
      </c>
      <c r="O52" s="142">
        <v>0</v>
      </c>
      <c r="P52" s="142">
        <v>0</v>
      </c>
      <c r="Q52" s="142">
        <v>0</v>
      </c>
      <c r="R52" s="142">
        <v>0</v>
      </c>
      <c r="S52" s="142">
        <v>0</v>
      </c>
      <c r="T52" s="142">
        <v>0</v>
      </c>
      <c r="U52" s="142">
        <v>0</v>
      </c>
      <c r="V52" s="142">
        <v>444320</v>
      </c>
      <c r="W52" s="142">
        <v>0</v>
      </c>
      <c r="X52" s="142">
        <v>0</v>
      </c>
      <c r="Y52" s="142">
        <v>0</v>
      </c>
      <c r="Z52" s="142">
        <v>0</v>
      </c>
      <c r="AA52" s="142">
        <v>0</v>
      </c>
      <c r="AB52" s="142">
        <v>0</v>
      </c>
    </row>
    <row r="53" spans="1:28" x14ac:dyDescent="0.2">
      <c r="A53" s="143" t="s">
        <v>275</v>
      </c>
      <c r="B53" s="23" t="s">
        <v>8</v>
      </c>
      <c r="C53" s="23" t="s">
        <v>246</v>
      </c>
      <c r="D53" s="142">
        <v>2849858</v>
      </c>
      <c r="E53" s="142">
        <v>3569822</v>
      </c>
      <c r="F53" s="142">
        <v>3442669</v>
      </c>
      <c r="G53" s="142">
        <v>4942714</v>
      </c>
      <c r="H53" s="142">
        <v>4641091</v>
      </c>
      <c r="I53" s="142">
        <v>3982057</v>
      </c>
      <c r="J53" s="142">
        <v>2468734</v>
      </c>
      <c r="K53" s="142">
        <v>1535709</v>
      </c>
      <c r="L53" s="142">
        <v>1327931</v>
      </c>
      <c r="M53" s="142">
        <v>939181</v>
      </c>
      <c r="N53" s="142">
        <v>491326</v>
      </c>
      <c r="O53" s="142">
        <v>86037</v>
      </c>
      <c r="P53" s="142">
        <v>-194140</v>
      </c>
      <c r="Q53" s="142">
        <v>-511857</v>
      </c>
      <c r="R53" s="142">
        <v>-784106</v>
      </c>
      <c r="S53" s="142">
        <v>-1013554</v>
      </c>
      <c r="T53" s="142">
        <v>-641636</v>
      </c>
      <c r="U53" s="142">
        <v>-315904</v>
      </c>
      <c r="V53" s="142">
        <v>-517913</v>
      </c>
      <c r="W53" s="142">
        <v>-617043</v>
      </c>
      <c r="X53" s="142">
        <v>-697375</v>
      </c>
      <c r="Y53" s="142">
        <v>-761554</v>
      </c>
      <c r="Z53" s="142">
        <v>-811722</v>
      </c>
      <c r="AA53" s="142">
        <v>-1115594</v>
      </c>
      <c r="AB53" s="142">
        <v>-1056957</v>
      </c>
    </row>
    <row r="54" spans="1:28" x14ac:dyDescent="0.2">
      <c r="A54" s="143" t="s">
        <v>274</v>
      </c>
      <c r="B54" s="23" t="s">
        <v>8</v>
      </c>
      <c r="C54" s="23" t="s">
        <v>246</v>
      </c>
      <c r="D54" s="142">
        <v>0</v>
      </c>
      <c r="E54" s="142">
        <v>0</v>
      </c>
      <c r="F54" s="142">
        <v>0</v>
      </c>
      <c r="G54" s="142">
        <v>0</v>
      </c>
      <c r="H54" s="142">
        <v>0</v>
      </c>
      <c r="I54" s="142">
        <v>0</v>
      </c>
      <c r="J54" s="142">
        <v>0</v>
      </c>
      <c r="K54" s="142">
        <v>0</v>
      </c>
      <c r="L54" s="142">
        <v>0</v>
      </c>
      <c r="M54" s="142">
        <v>0</v>
      </c>
      <c r="N54" s="142">
        <v>0</v>
      </c>
      <c r="O54" s="142">
        <v>0</v>
      </c>
      <c r="P54" s="142">
        <v>0</v>
      </c>
      <c r="Q54" s="142">
        <v>0</v>
      </c>
      <c r="R54" s="142">
        <v>0</v>
      </c>
      <c r="S54" s="142">
        <v>0</v>
      </c>
      <c r="T54" s="142">
        <v>0</v>
      </c>
      <c r="U54" s="142">
        <v>0</v>
      </c>
      <c r="V54" s="142">
        <v>0</v>
      </c>
      <c r="W54" s="142">
        <v>876049</v>
      </c>
      <c r="X54" s="142">
        <v>2651410</v>
      </c>
      <c r="Y54" s="142">
        <v>5248854</v>
      </c>
      <c r="Z54" s="142">
        <v>9053456</v>
      </c>
      <c r="AA54" s="142">
        <v>13706391</v>
      </c>
      <c r="AB54" s="142">
        <v>10997234</v>
      </c>
    </row>
    <row r="55" spans="1:28" x14ac:dyDescent="0.2">
      <c r="A55" s="143" t="s">
        <v>273</v>
      </c>
      <c r="B55" s="23" t="s">
        <v>8</v>
      </c>
      <c r="C55" s="23" t="s">
        <v>246</v>
      </c>
      <c r="D55" s="142">
        <v>-2755731</v>
      </c>
      <c r="E55" s="142">
        <v>-2285323</v>
      </c>
      <c r="F55" s="142">
        <v>-1524088</v>
      </c>
      <c r="G55" s="142">
        <v>-2021283</v>
      </c>
      <c r="H55" s="142">
        <v>-2189152</v>
      </c>
      <c r="I55" s="142">
        <v>-2337613</v>
      </c>
      <c r="J55" s="142">
        <v>-2797496</v>
      </c>
      <c r="K55" s="142">
        <v>-2807675</v>
      </c>
      <c r="L55" s="142">
        <v>-2730775</v>
      </c>
      <c r="M55" s="142">
        <v>-2923951</v>
      </c>
      <c r="N55" s="142">
        <v>-3092094</v>
      </c>
      <c r="O55" s="142">
        <v>-3287231</v>
      </c>
      <c r="P55" s="142">
        <v>-3308035</v>
      </c>
      <c r="Q55" s="142">
        <v>-3199514</v>
      </c>
      <c r="R55" s="142">
        <v>-3083503</v>
      </c>
      <c r="S55" s="142">
        <v>-2887608</v>
      </c>
      <c r="T55" s="142">
        <v>-2603198</v>
      </c>
      <c r="U55" s="142">
        <v>-1668357</v>
      </c>
      <c r="V55" s="142">
        <v>-1064844</v>
      </c>
      <c r="W55" s="142">
        <v>-664448</v>
      </c>
      <c r="X55" s="142">
        <v>-413994</v>
      </c>
      <c r="Y55" s="142">
        <v>-503693</v>
      </c>
      <c r="Z55" s="142">
        <v>-730342</v>
      </c>
      <c r="AA55" s="142">
        <v>-1057720</v>
      </c>
      <c r="AB55" s="142">
        <v>-1480808</v>
      </c>
    </row>
    <row r="56" spans="1:28" x14ac:dyDescent="0.2">
      <c r="A56" s="143" t="s">
        <v>272</v>
      </c>
      <c r="B56" s="23" t="s">
        <v>8</v>
      </c>
      <c r="C56" s="23" t="s">
        <v>246</v>
      </c>
      <c r="D56" s="142">
        <v>0</v>
      </c>
      <c r="E56" s="142">
        <v>0</v>
      </c>
      <c r="F56" s="142">
        <v>0</v>
      </c>
      <c r="G56" s="142">
        <v>0</v>
      </c>
      <c r="H56" s="142">
        <v>0</v>
      </c>
      <c r="I56" s="142">
        <v>0</v>
      </c>
      <c r="J56" s="142">
        <v>0</v>
      </c>
      <c r="K56" s="142">
        <v>0</v>
      </c>
      <c r="L56" s="142">
        <v>0</v>
      </c>
      <c r="M56" s="142">
        <v>0</v>
      </c>
      <c r="N56" s="142">
        <v>0</v>
      </c>
      <c r="O56" s="142">
        <v>0</v>
      </c>
      <c r="P56" s="142">
        <v>0</v>
      </c>
      <c r="Q56" s="142">
        <v>0</v>
      </c>
      <c r="R56" s="142">
        <v>0</v>
      </c>
      <c r="S56" s="142">
        <v>0</v>
      </c>
      <c r="T56" s="142">
        <v>0</v>
      </c>
      <c r="U56" s="142">
        <v>0</v>
      </c>
      <c r="V56" s="142">
        <v>0</v>
      </c>
      <c r="W56" s="142">
        <v>0</v>
      </c>
      <c r="X56" s="142">
        <v>0</v>
      </c>
      <c r="Y56" s="142">
        <v>0</v>
      </c>
      <c r="Z56" s="142">
        <v>0</v>
      </c>
      <c r="AA56" s="142">
        <v>0</v>
      </c>
      <c r="AB56" s="142">
        <v>0</v>
      </c>
    </row>
    <row r="57" spans="1:28" x14ac:dyDescent="0.2">
      <c r="A57" s="143" t="s">
        <v>271</v>
      </c>
      <c r="B57" s="23" t="s">
        <v>8</v>
      </c>
      <c r="C57" s="23" t="s">
        <v>246</v>
      </c>
      <c r="D57" s="142">
        <v>-16770170</v>
      </c>
      <c r="E57" s="142">
        <v>-18147930</v>
      </c>
      <c r="F57" s="142">
        <v>-19168677</v>
      </c>
      <c r="G57" s="142">
        <v>-32208894</v>
      </c>
      <c r="H57" s="142">
        <v>-33058085</v>
      </c>
      <c r="I57" s="142">
        <v>-33568343</v>
      </c>
      <c r="J57" s="142">
        <v>-33867119</v>
      </c>
      <c r="K57" s="142">
        <v>-33947372</v>
      </c>
      <c r="L57" s="142">
        <v>-33788291</v>
      </c>
      <c r="M57" s="142">
        <v>-36476889</v>
      </c>
      <c r="N57" s="142">
        <v>-38517915</v>
      </c>
      <c r="O57" s="142">
        <v>-39836135</v>
      </c>
      <c r="P57" s="142">
        <v>-40464749</v>
      </c>
      <c r="Q57" s="142">
        <v>-40422079</v>
      </c>
      <c r="R57" s="142">
        <v>-39873961</v>
      </c>
      <c r="S57" s="142">
        <v>-38878862</v>
      </c>
      <c r="T57" s="142">
        <v>-37511302</v>
      </c>
      <c r="U57" s="142">
        <v>-35840366</v>
      </c>
      <c r="V57" s="142">
        <v>-33902746</v>
      </c>
      <c r="W57" s="142">
        <v>-31166271</v>
      </c>
      <c r="X57" s="142">
        <v>-28422022</v>
      </c>
      <c r="Y57" s="142">
        <v>-25712278</v>
      </c>
      <c r="Z57" s="142">
        <v>-23049185</v>
      </c>
      <c r="AA57" s="142">
        <v>-20470247</v>
      </c>
      <c r="AB57" s="142">
        <v>-17674659</v>
      </c>
    </row>
    <row r="58" spans="1:28" x14ac:dyDescent="0.2">
      <c r="A58" s="143" t="s">
        <v>270</v>
      </c>
      <c r="B58" s="23" t="s">
        <v>8</v>
      </c>
      <c r="C58" s="23" t="s">
        <v>246</v>
      </c>
      <c r="D58" s="142">
        <v>0</v>
      </c>
      <c r="E58" s="142">
        <v>0</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0</v>
      </c>
      <c r="X58" s="142">
        <v>0</v>
      </c>
      <c r="Y58" s="142">
        <v>0</v>
      </c>
      <c r="Z58" s="142">
        <v>0</v>
      </c>
      <c r="AA58" s="142">
        <v>0</v>
      </c>
      <c r="AB58" s="142">
        <v>0</v>
      </c>
    </row>
    <row r="59" spans="1:28" x14ac:dyDescent="0.2">
      <c r="A59" s="143" t="s">
        <v>269</v>
      </c>
      <c r="B59" s="23" t="s">
        <v>8</v>
      </c>
      <c r="C59" s="23" t="s">
        <v>246</v>
      </c>
      <c r="D59" s="142">
        <v>62671</v>
      </c>
      <c r="E59" s="142">
        <v>62671</v>
      </c>
      <c r="F59" s="142">
        <v>62671</v>
      </c>
      <c r="G59" s="142">
        <v>62671</v>
      </c>
      <c r="H59" s="142">
        <v>62671</v>
      </c>
      <c r="I59" s="142">
        <v>62671</v>
      </c>
      <c r="J59" s="142">
        <v>62671</v>
      </c>
      <c r="K59" s="142">
        <v>62671</v>
      </c>
      <c r="L59" s="142">
        <v>62671</v>
      </c>
      <c r="M59" s="142">
        <v>62671</v>
      </c>
      <c r="N59" s="142">
        <v>62671</v>
      </c>
      <c r="O59" s="142">
        <v>62671</v>
      </c>
      <c r="P59" s="142">
        <v>62671</v>
      </c>
      <c r="Q59" s="142">
        <v>62671</v>
      </c>
      <c r="R59" s="142">
        <v>62671</v>
      </c>
      <c r="S59" s="142">
        <v>62671</v>
      </c>
      <c r="T59" s="142">
        <v>62671</v>
      </c>
      <c r="U59" s="142">
        <v>62671</v>
      </c>
      <c r="V59" s="142">
        <v>62671</v>
      </c>
      <c r="W59" s="142">
        <v>62671</v>
      </c>
      <c r="X59" s="142">
        <v>62671</v>
      </c>
      <c r="Y59" s="142">
        <v>62671</v>
      </c>
      <c r="Z59" s="142">
        <v>62671</v>
      </c>
      <c r="AA59" s="142">
        <v>62671</v>
      </c>
      <c r="AB59" s="142">
        <v>62671</v>
      </c>
    </row>
    <row r="60" spans="1:28" x14ac:dyDescent="0.2">
      <c r="A60" s="143" t="s">
        <v>268</v>
      </c>
      <c r="B60" s="23" t="s">
        <v>8</v>
      </c>
      <c r="C60" s="23" t="s">
        <v>246</v>
      </c>
      <c r="D60" s="142">
        <v>0</v>
      </c>
      <c r="E60" s="142">
        <v>0</v>
      </c>
      <c r="F60" s="142">
        <v>0</v>
      </c>
      <c r="G60" s="142">
        <v>3806153</v>
      </c>
      <c r="H60" s="142">
        <v>2212054</v>
      </c>
      <c r="I60" s="142">
        <v>1317899</v>
      </c>
      <c r="J60" s="142">
        <v>785140</v>
      </c>
      <c r="K60" s="142">
        <v>0</v>
      </c>
      <c r="L60" s="142">
        <v>0</v>
      </c>
      <c r="M60" s="142">
        <v>0</v>
      </c>
      <c r="N60" s="142">
        <v>0</v>
      </c>
      <c r="O60" s="142">
        <v>0</v>
      </c>
      <c r="P60" s="142">
        <v>0</v>
      </c>
      <c r="Q60" s="142">
        <v>0</v>
      </c>
      <c r="R60" s="142">
        <v>0</v>
      </c>
      <c r="S60" s="142">
        <v>0</v>
      </c>
      <c r="T60" s="142">
        <v>0</v>
      </c>
      <c r="U60" s="142">
        <v>1205717</v>
      </c>
      <c r="V60" s="142">
        <v>3120223</v>
      </c>
      <c r="W60" s="142">
        <v>2806831</v>
      </c>
      <c r="X60" s="142">
        <v>2748501</v>
      </c>
      <c r="Y60" s="142">
        <v>2690171</v>
      </c>
      <c r="Z60" s="142">
        <v>1581053</v>
      </c>
      <c r="AA60" s="142">
        <v>928802</v>
      </c>
      <c r="AB60" s="142">
        <v>557281</v>
      </c>
    </row>
    <row r="61" spans="1:28" x14ac:dyDescent="0.2">
      <c r="A61" s="143" t="s">
        <v>267</v>
      </c>
      <c r="B61" s="23" t="s">
        <v>8</v>
      </c>
      <c r="C61" s="23" t="s">
        <v>246</v>
      </c>
      <c r="D61" s="142">
        <v>2795485</v>
      </c>
      <c r="E61" s="142">
        <v>3370301</v>
      </c>
      <c r="F61" s="142">
        <v>4498497</v>
      </c>
      <c r="G61" s="142">
        <v>5782212</v>
      </c>
      <c r="H61" s="142">
        <v>8373252</v>
      </c>
      <c r="I61" s="142">
        <v>11733423</v>
      </c>
      <c r="J61" s="142">
        <v>15125490</v>
      </c>
      <c r="K61" s="142">
        <v>18778067</v>
      </c>
      <c r="L61" s="142">
        <v>20281825</v>
      </c>
      <c r="M61" s="142">
        <v>25201208</v>
      </c>
      <c r="N61" s="142">
        <v>29554748</v>
      </c>
      <c r="O61" s="142">
        <v>32593617</v>
      </c>
      <c r="P61" s="142">
        <v>34754397</v>
      </c>
      <c r="Q61" s="142">
        <v>36423060</v>
      </c>
      <c r="R61" s="142">
        <v>37108743</v>
      </c>
      <c r="S61" s="142">
        <v>36979106</v>
      </c>
      <c r="T61" s="142">
        <v>35926749</v>
      </c>
      <c r="U61" s="142">
        <v>33754950</v>
      </c>
      <c r="V61" s="142">
        <v>30279552</v>
      </c>
      <c r="W61" s="142">
        <v>28599078</v>
      </c>
      <c r="X61" s="142">
        <v>26296643</v>
      </c>
      <c r="Y61" s="142">
        <v>23306872</v>
      </c>
      <c r="Z61" s="142">
        <v>19894066</v>
      </c>
      <c r="AA61" s="142">
        <v>15961090</v>
      </c>
      <c r="AB61" s="142">
        <v>16636468</v>
      </c>
    </row>
    <row r="62" spans="1:28" x14ac:dyDescent="0.2">
      <c r="A62" s="143" t="s">
        <v>266</v>
      </c>
      <c r="B62" s="23" t="s">
        <v>8</v>
      </c>
      <c r="C62" s="23" t="s">
        <v>246</v>
      </c>
      <c r="D62" s="142">
        <v>37166</v>
      </c>
      <c r="E62" s="142">
        <v>48556</v>
      </c>
      <c r="F62" s="142">
        <v>62665</v>
      </c>
      <c r="G62" s="142">
        <v>81892</v>
      </c>
      <c r="H62" s="142">
        <v>106212</v>
      </c>
      <c r="I62" s="142">
        <v>134374</v>
      </c>
      <c r="J62" s="142">
        <v>166378</v>
      </c>
      <c r="K62" s="142">
        <v>202225</v>
      </c>
      <c r="L62" s="142">
        <v>247236</v>
      </c>
      <c r="M62" s="142">
        <v>247236</v>
      </c>
      <c r="N62" s="142">
        <v>247236</v>
      </c>
      <c r="O62" s="142">
        <v>247236</v>
      </c>
      <c r="P62" s="142">
        <v>247236</v>
      </c>
      <c r="Q62" s="142">
        <v>247236</v>
      </c>
      <c r="R62" s="142">
        <v>247236</v>
      </c>
      <c r="S62" s="142">
        <v>247236</v>
      </c>
      <c r="T62" s="142">
        <v>247236</v>
      </c>
      <c r="U62" s="142">
        <v>247236</v>
      </c>
      <c r="V62" s="142">
        <v>247236</v>
      </c>
      <c r="W62" s="142">
        <v>247236</v>
      </c>
      <c r="X62" s="142">
        <v>247236</v>
      </c>
      <c r="Y62" s="142">
        <v>247236</v>
      </c>
      <c r="Z62" s="142">
        <v>247236</v>
      </c>
      <c r="AA62" s="142">
        <v>247236</v>
      </c>
      <c r="AB62" s="142">
        <v>247236</v>
      </c>
    </row>
    <row r="63" spans="1:28" x14ac:dyDescent="0.2">
      <c r="A63" s="143" t="s">
        <v>265</v>
      </c>
      <c r="B63" s="23" t="s">
        <v>8</v>
      </c>
      <c r="C63" s="23" t="s">
        <v>246</v>
      </c>
      <c r="D63" s="142">
        <v>248771</v>
      </c>
      <c r="E63" s="142">
        <v>255779</v>
      </c>
      <c r="F63" s="142">
        <v>260853</v>
      </c>
      <c r="G63" s="142">
        <v>833442</v>
      </c>
      <c r="H63" s="142">
        <v>833442</v>
      </c>
      <c r="I63" s="142">
        <v>833442</v>
      </c>
      <c r="J63" s="142">
        <v>833442</v>
      </c>
      <c r="K63" s="142">
        <v>833442</v>
      </c>
      <c r="L63" s="142">
        <v>833442</v>
      </c>
      <c r="M63" s="142">
        <v>833442</v>
      </c>
      <c r="N63" s="142">
        <v>833442</v>
      </c>
      <c r="O63" s="142">
        <v>833442</v>
      </c>
      <c r="P63" s="142">
        <v>833442</v>
      </c>
      <c r="Q63" s="142">
        <v>833442</v>
      </c>
      <c r="R63" s="142">
        <v>833442</v>
      </c>
      <c r="S63" s="142">
        <v>833442</v>
      </c>
      <c r="T63" s="142">
        <v>833442</v>
      </c>
      <c r="U63" s="142">
        <v>833442</v>
      </c>
      <c r="V63" s="142">
        <v>833442</v>
      </c>
      <c r="W63" s="142">
        <v>833442</v>
      </c>
      <c r="X63" s="142">
        <v>833442</v>
      </c>
      <c r="Y63" s="142">
        <v>833442</v>
      </c>
      <c r="Z63" s="142">
        <v>833442</v>
      </c>
      <c r="AA63" s="142">
        <v>833442</v>
      </c>
      <c r="AB63" s="142">
        <v>833442</v>
      </c>
    </row>
    <row r="64" spans="1:28" x14ac:dyDescent="0.2">
      <c r="A64" s="143" t="s">
        <v>264</v>
      </c>
      <c r="B64" s="23" t="s">
        <v>8</v>
      </c>
      <c r="C64" s="23" t="s">
        <v>246</v>
      </c>
      <c r="D64" s="142">
        <v>1505626</v>
      </c>
      <c r="E64" s="142">
        <v>1882033</v>
      </c>
      <c r="F64" s="142">
        <v>754664</v>
      </c>
      <c r="G64" s="142">
        <v>174459</v>
      </c>
      <c r="H64" s="142">
        <v>223375</v>
      </c>
      <c r="I64" s="142">
        <v>284061</v>
      </c>
      <c r="J64" s="142">
        <v>337888</v>
      </c>
      <c r="K64" s="142">
        <v>403677</v>
      </c>
      <c r="L64" s="142">
        <v>495921</v>
      </c>
      <c r="M64" s="142">
        <v>577105</v>
      </c>
      <c r="N64" s="142">
        <v>644871</v>
      </c>
      <c r="O64" s="142">
        <v>692975</v>
      </c>
      <c r="P64" s="142">
        <v>728475</v>
      </c>
      <c r="Q64" s="142">
        <v>746491</v>
      </c>
      <c r="R64" s="142">
        <v>744927</v>
      </c>
      <c r="S64" s="142">
        <v>725653</v>
      </c>
      <c r="T64" s="142">
        <v>683581</v>
      </c>
      <c r="U64" s="142">
        <v>631693</v>
      </c>
      <c r="V64" s="142">
        <v>569309</v>
      </c>
      <c r="W64" s="142">
        <v>528403</v>
      </c>
      <c r="X64" s="142">
        <v>473658</v>
      </c>
      <c r="Y64" s="142">
        <v>413080</v>
      </c>
      <c r="Z64" s="142">
        <v>343728</v>
      </c>
      <c r="AA64" s="142">
        <v>270177</v>
      </c>
      <c r="AB64" s="142">
        <v>275627</v>
      </c>
    </row>
    <row r="65" spans="1:28" x14ac:dyDescent="0.2">
      <c r="A65" s="143" t="s">
        <v>263</v>
      </c>
      <c r="B65" s="23" t="s">
        <v>8</v>
      </c>
      <c r="C65" s="23" t="s">
        <v>246</v>
      </c>
      <c r="D65" s="142">
        <v>0</v>
      </c>
      <c r="E65" s="142">
        <v>0</v>
      </c>
      <c r="F65" s="142">
        <v>0</v>
      </c>
      <c r="G65" s="142">
        <v>0</v>
      </c>
      <c r="H65" s="142">
        <v>0</v>
      </c>
      <c r="I65" s="142">
        <v>0</v>
      </c>
      <c r="J65" s="142">
        <v>0</v>
      </c>
      <c r="K65" s="142">
        <v>0</v>
      </c>
      <c r="L65" s="142">
        <v>50836</v>
      </c>
      <c r="M65" s="142">
        <v>41880</v>
      </c>
      <c r="N65" s="142">
        <v>0</v>
      </c>
      <c r="O65" s="142">
        <v>0</v>
      </c>
      <c r="P65" s="142">
        <v>0</v>
      </c>
      <c r="Q65" s="142">
        <v>0</v>
      </c>
      <c r="R65" s="142">
        <v>0</v>
      </c>
      <c r="S65" s="142">
        <v>0</v>
      </c>
      <c r="T65" s="142">
        <v>0</v>
      </c>
      <c r="U65" s="142">
        <v>0</v>
      </c>
      <c r="V65" s="142">
        <v>710867</v>
      </c>
      <c r="W65" s="142">
        <v>754539</v>
      </c>
      <c r="X65" s="142">
        <v>398919</v>
      </c>
      <c r="Y65" s="142">
        <v>236452</v>
      </c>
      <c r="Z65" s="142">
        <v>203284</v>
      </c>
      <c r="AA65" s="142">
        <v>160181</v>
      </c>
      <c r="AB65" s="142">
        <v>193892</v>
      </c>
    </row>
    <row r="66" spans="1:28" x14ac:dyDescent="0.2">
      <c r="A66" s="143" t="s">
        <v>262</v>
      </c>
      <c r="B66" s="23" t="s">
        <v>8</v>
      </c>
      <c r="C66" s="23" t="s">
        <v>246</v>
      </c>
      <c r="D66" s="142">
        <v>0</v>
      </c>
      <c r="E66" s="142">
        <v>0</v>
      </c>
      <c r="F66" s="142">
        <v>0</v>
      </c>
      <c r="G66" s="142">
        <v>288074</v>
      </c>
      <c r="H66" s="142">
        <v>563784</v>
      </c>
      <c r="I66" s="142">
        <v>1083325</v>
      </c>
      <c r="J66" s="142">
        <v>1929257</v>
      </c>
      <c r="K66" s="142">
        <v>736250</v>
      </c>
      <c r="L66" s="142">
        <v>0</v>
      </c>
      <c r="M66" s="142">
        <v>0</v>
      </c>
      <c r="N66" s="142">
        <v>0</v>
      </c>
      <c r="O66" s="142">
        <v>731262</v>
      </c>
      <c r="P66" s="142">
        <v>1310533</v>
      </c>
      <c r="Q66" s="142">
        <v>1764225</v>
      </c>
      <c r="R66" s="142">
        <v>2690769</v>
      </c>
      <c r="S66" s="142">
        <v>3909210</v>
      </c>
      <c r="T66" s="142">
        <v>5034400</v>
      </c>
      <c r="U66" s="142">
        <v>5396502</v>
      </c>
      <c r="V66" s="142">
        <v>5185633</v>
      </c>
      <c r="W66" s="142">
        <v>5108106</v>
      </c>
      <c r="X66" s="142">
        <v>5030380</v>
      </c>
      <c r="Y66" s="142">
        <v>4988704</v>
      </c>
      <c r="Z66" s="142">
        <v>4916523</v>
      </c>
      <c r="AA66" s="142">
        <v>4383995</v>
      </c>
      <c r="AB66" s="142">
        <v>4372762</v>
      </c>
    </row>
    <row r="67" spans="1:28" x14ac:dyDescent="0.2">
      <c r="A67" s="143" t="s">
        <v>260</v>
      </c>
      <c r="B67" s="23" t="s">
        <v>8</v>
      </c>
      <c r="C67" s="23" t="s">
        <v>246</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259</v>
      </c>
      <c r="B68" s="23" t="s">
        <v>8</v>
      </c>
      <c r="C68" s="23" t="s">
        <v>246</v>
      </c>
      <c r="D68" s="142">
        <v>16205</v>
      </c>
      <c r="E68" s="142">
        <v>20018</v>
      </c>
      <c r="F68" s="142">
        <v>31121</v>
      </c>
      <c r="G68" s="142">
        <v>0</v>
      </c>
      <c r="H68" s="142">
        <v>0</v>
      </c>
      <c r="I68" s="142">
        <v>0</v>
      </c>
      <c r="J68" s="142">
        <v>0</v>
      </c>
      <c r="K68" s="142">
        <v>266627</v>
      </c>
      <c r="L68" s="142">
        <v>437336</v>
      </c>
      <c r="M68" s="142">
        <v>478419</v>
      </c>
      <c r="N68" s="142">
        <v>468327</v>
      </c>
      <c r="O68" s="142">
        <v>327946</v>
      </c>
      <c r="P68" s="142">
        <v>242572</v>
      </c>
      <c r="Q68" s="142">
        <v>24633</v>
      </c>
      <c r="R68" s="142">
        <v>-232589</v>
      </c>
      <c r="S68" s="142">
        <v>-489855</v>
      </c>
      <c r="T68" s="142">
        <v>-766492</v>
      </c>
      <c r="U68" s="142">
        <v>-1097641</v>
      </c>
      <c r="V68" s="142">
        <v>-817698</v>
      </c>
      <c r="W68" s="142">
        <v>-935649</v>
      </c>
      <c r="X68" s="142">
        <v>-1681390</v>
      </c>
      <c r="Y68" s="142">
        <v>-2250140</v>
      </c>
      <c r="Z68" s="142">
        <v>-2518896</v>
      </c>
      <c r="AA68" s="142">
        <v>-2784503</v>
      </c>
      <c r="AB68" s="142">
        <v>-2779086</v>
      </c>
    </row>
    <row r="69" spans="1:28" x14ac:dyDescent="0.2">
      <c r="A69" s="143" t="s">
        <v>258</v>
      </c>
      <c r="B69" s="23" t="s">
        <v>8</v>
      </c>
      <c r="C69" s="23" t="s">
        <v>246</v>
      </c>
      <c r="D69" s="142">
        <v>-3200</v>
      </c>
      <c r="E69" s="142">
        <v>-3200</v>
      </c>
      <c r="F69" s="142">
        <v>-3200</v>
      </c>
      <c r="G69" s="142">
        <v>-3200</v>
      </c>
      <c r="H69" s="142">
        <v>-3200</v>
      </c>
      <c r="I69" s="142">
        <v>-3200</v>
      </c>
      <c r="J69" s="142">
        <v>-3200</v>
      </c>
      <c r="K69" s="142">
        <v>-3200</v>
      </c>
      <c r="L69" s="142">
        <v>-3200</v>
      </c>
      <c r="M69" s="142">
        <v>-3200</v>
      </c>
      <c r="N69" s="142">
        <v>-3200</v>
      </c>
      <c r="O69" s="142">
        <v>-3200</v>
      </c>
      <c r="P69" s="142">
        <v>-3200</v>
      </c>
      <c r="Q69" s="142">
        <v>-3200</v>
      </c>
      <c r="R69" s="142">
        <v>-3200</v>
      </c>
      <c r="S69" s="142">
        <v>-3200</v>
      </c>
      <c r="T69" s="142">
        <v>-3200</v>
      </c>
      <c r="U69" s="142">
        <v>-3200</v>
      </c>
      <c r="V69" s="142">
        <v>-3200</v>
      </c>
      <c r="W69" s="142">
        <v>-3200</v>
      </c>
      <c r="X69" s="142">
        <v>-3200</v>
      </c>
      <c r="Y69" s="142">
        <v>-3200</v>
      </c>
      <c r="Z69" s="142">
        <v>-3200</v>
      </c>
      <c r="AA69" s="142">
        <v>-3200</v>
      </c>
      <c r="AB69" s="142">
        <v>-3200</v>
      </c>
    </row>
    <row r="70" spans="1:28" x14ac:dyDescent="0.2">
      <c r="A70" s="143" t="s">
        <v>257</v>
      </c>
      <c r="B70" s="23" t="s">
        <v>8</v>
      </c>
      <c r="C70" s="23" t="s">
        <v>246</v>
      </c>
      <c r="D70" s="142">
        <v>968402</v>
      </c>
      <c r="E70" s="142">
        <v>1070138</v>
      </c>
      <c r="F70" s="142">
        <v>1129496</v>
      </c>
      <c r="G70" s="142">
        <v>1616423</v>
      </c>
      <c r="H70" s="142">
        <v>1744357</v>
      </c>
      <c r="I70" s="142">
        <v>1854460</v>
      </c>
      <c r="J70" s="142">
        <v>1961981</v>
      </c>
      <c r="K70" s="142">
        <v>2029637</v>
      </c>
      <c r="L70" s="142">
        <v>2128383</v>
      </c>
      <c r="M70" s="142">
        <v>1125564</v>
      </c>
      <c r="N70" s="142">
        <v>1190463</v>
      </c>
      <c r="O70" s="142">
        <v>1238604</v>
      </c>
      <c r="P70" s="142">
        <v>1270766</v>
      </c>
      <c r="Q70" s="142">
        <v>1290805</v>
      </c>
      <c r="R70" s="142">
        <v>1302114</v>
      </c>
      <c r="S70" s="142">
        <v>1285568</v>
      </c>
      <c r="T70" s="142">
        <v>1253657</v>
      </c>
      <c r="U70" s="142">
        <v>1225880</v>
      </c>
      <c r="V70" s="142">
        <v>0</v>
      </c>
      <c r="W70" s="142">
        <v>0</v>
      </c>
      <c r="X70" s="142">
        <v>0</v>
      </c>
      <c r="Y70" s="142">
        <v>0</v>
      </c>
      <c r="Z70" s="142">
        <v>0</v>
      </c>
      <c r="AA70" s="142">
        <v>0</v>
      </c>
      <c r="AB70" s="142">
        <v>0</v>
      </c>
    </row>
    <row r="71" spans="1:28" x14ac:dyDescent="0.2">
      <c r="A71" s="143" t="s">
        <v>256</v>
      </c>
      <c r="B71" s="23" t="s">
        <v>8</v>
      </c>
      <c r="C71" s="23" t="s">
        <v>246</v>
      </c>
      <c r="D71" s="142">
        <v>0</v>
      </c>
      <c r="E71" s="142">
        <v>0</v>
      </c>
      <c r="F71" s="142">
        <v>0</v>
      </c>
      <c r="G71" s="142">
        <v>0</v>
      </c>
      <c r="H71" s="142">
        <v>0</v>
      </c>
      <c r="I71" s="142">
        <v>0</v>
      </c>
      <c r="J71" s="142">
        <v>0</v>
      </c>
      <c r="K71" s="142">
        <v>0</v>
      </c>
      <c r="L71" s="142">
        <v>0</v>
      </c>
      <c r="M71" s="142">
        <v>1125564</v>
      </c>
      <c r="N71" s="142">
        <v>1190463</v>
      </c>
      <c r="O71" s="142">
        <v>1238604</v>
      </c>
      <c r="P71" s="142">
        <v>1270766</v>
      </c>
      <c r="Q71" s="142">
        <v>1290805</v>
      </c>
      <c r="R71" s="142">
        <v>1302114</v>
      </c>
      <c r="S71" s="142">
        <v>1285568</v>
      </c>
      <c r="T71" s="142">
        <v>1253657</v>
      </c>
      <c r="U71" s="142">
        <v>1225880</v>
      </c>
      <c r="V71" s="142">
        <v>2441032</v>
      </c>
      <c r="W71" s="142">
        <v>2343886</v>
      </c>
      <c r="X71" s="142">
        <v>2308508</v>
      </c>
      <c r="Y71" s="142">
        <v>2231449</v>
      </c>
      <c r="Z71" s="142">
        <v>2160322</v>
      </c>
      <c r="AA71" s="142">
        <v>2203968</v>
      </c>
      <c r="AB71" s="142">
        <v>2058284</v>
      </c>
    </row>
    <row r="72" spans="1:28" x14ac:dyDescent="0.2">
      <c r="A72" s="143" t="s">
        <v>255</v>
      </c>
      <c r="B72" s="23" t="s">
        <v>8</v>
      </c>
      <c r="C72" s="23" t="s">
        <v>246</v>
      </c>
      <c r="D72" s="142">
        <v>357288</v>
      </c>
      <c r="E72" s="142">
        <v>374080</v>
      </c>
      <c r="F72" s="142">
        <v>392410</v>
      </c>
      <c r="G72" s="142">
        <v>422233</v>
      </c>
      <c r="H72" s="142">
        <v>436589</v>
      </c>
      <c r="I72" s="142">
        <v>453180</v>
      </c>
      <c r="J72" s="142">
        <v>471760</v>
      </c>
      <c r="K72" s="142">
        <v>492517</v>
      </c>
      <c r="L72" s="142">
        <v>515666</v>
      </c>
      <c r="M72" s="142">
        <v>555372</v>
      </c>
      <c r="N72" s="142">
        <v>600357</v>
      </c>
      <c r="O72" s="142">
        <v>600357</v>
      </c>
      <c r="P72" s="142">
        <v>600357</v>
      </c>
      <c r="Q72" s="142">
        <v>600357</v>
      </c>
      <c r="R72" s="142">
        <v>600357</v>
      </c>
      <c r="S72" s="142">
        <v>600357</v>
      </c>
      <c r="T72" s="142">
        <v>600357</v>
      </c>
      <c r="U72" s="142">
        <v>600357</v>
      </c>
      <c r="V72" s="142">
        <v>600357</v>
      </c>
      <c r="W72" s="142">
        <v>600357</v>
      </c>
      <c r="X72" s="142">
        <v>600357</v>
      </c>
      <c r="Y72" s="142">
        <v>600357</v>
      </c>
      <c r="Z72" s="142">
        <v>600357</v>
      </c>
      <c r="AA72" s="142">
        <v>600357</v>
      </c>
      <c r="AB72" s="142">
        <v>600357</v>
      </c>
    </row>
    <row r="73" spans="1:28" x14ac:dyDescent="0.2">
      <c r="A73" s="143" t="s">
        <v>254</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253</v>
      </c>
      <c r="B74" s="23" t="s">
        <v>8</v>
      </c>
      <c r="C74" s="23" t="s">
        <v>246</v>
      </c>
      <c r="D74" s="142">
        <v>28000</v>
      </c>
      <c r="E74" s="142">
        <v>28000</v>
      </c>
      <c r="F74" s="142">
        <v>28000</v>
      </c>
      <c r="G74" s="142">
        <v>28000</v>
      </c>
      <c r="H74" s="142">
        <v>28000</v>
      </c>
      <c r="I74" s="142">
        <v>28000</v>
      </c>
      <c r="J74" s="142">
        <v>28000</v>
      </c>
      <c r="K74" s="142">
        <v>28000</v>
      </c>
      <c r="L74" s="142">
        <v>28000</v>
      </c>
      <c r="M74" s="142">
        <v>28000</v>
      </c>
      <c r="N74" s="142">
        <v>28000</v>
      </c>
      <c r="O74" s="142">
        <v>28000</v>
      </c>
      <c r="P74" s="142">
        <v>28000</v>
      </c>
      <c r="Q74" s="142">
        <v>28000</v>
      </c>
      <c r="R74" s="142">
        <v>28000</v>
      </c>
      <c r="S74" s="142">
        <v>28000</v>
      </c>
      <c r="T74" s="142">
        <v>28000</v>
      </c>
      <c r="U74" s="142">
        <v>28000</v>
      </c>
      <c r="V74" s="142">
        <v>0</v>
      </c>
      <c r="W74" s="142">
        <v>0</v>
      </c>
      <c r="X74" s="142">
        <v>0</v>
      </c>
      <c r="Y74" s="142">
        <v>0</v>
      </c>
      <c r="Z74" s="142">
        <v>0</v>
      </c>
      <c r="AA74" s="142">
        <v>0</v>
      </c>
      <c r="AB74" s="142">
        <v>0</v>
      </c>
    </row>
    <row r="75" spans="1:28" x14ac:dyDescent="0.2">
      <c r="A75" s="143" t="s">
        <v>252</v>
      </c>
      <c r="B75" s="23" t="s">
        <v>8</v>
      </c>
      <c r="C75" s="23" t="s">
        <v>246</v>
      </c>
      <c r="D75" s="142">
        <v>1454800</v>
      </c>
      <c r="E75" s="142">
        <v>619026</v>
      </c>
      <c r="F75" s="142">
        <v>745956</v>
      </c>
      <c r="G75" s="142">
        <v>1644140</v>
      </c>
      <c r="H75" s="142">
        <v>2578498</v>
      </c>
      <c r="I75" s="142">
        <v>1075043</v>
      </c>
      <c r="J75" s="142">
        <v>393446</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251</v>
      </c>
      <c r="B76" s="23" t="s">
        <v>8</v>
      </c>
      <c r="C76" s="23" t="s">
        <v>246</v>
      </c>
      <c r="D76" s="142">
        <v>629931</v>
      </c>
      <c r="E76" s="142">
        <v>628023</v>
      </c>
      <c r="F76" s="142">
        <v>0</v>
      </c>
      <c r="G76" s="142">
        <v>478632</v>
      </c>
      <c r="H76" s="142">
        <v>229464</v>
      </c>
      <c r="I76" s="142">
        <v>603362</v>
      </c>
      <c r="J76" s="142">
        <v>609774</v>
      </c>
      <c r="K76" s="142">
        <v>599638</v>
      </c>
      <c r="L76" s="142">
        <v>0</v>
      </c>
      <c r="M76" s="142">
        <v>0</v>
      </c>
      <c r="N76" s="142">
        <v>0</v>
      </c>
      <c r="O76" s="142">
        <v>0</v>
      </c>
      <c r="P76" s="142">
        <v>0</v>
      </c>
      <c r="Q76" s="142">
        <v>0</v>
      </c>
      <c r="R76" s="142">
        <v>0</v>
      </c>
      <c r="S76" s="142">
        <v>0</v>
      </c>
      <c r="T76" s="142">
        <v>0</v>
      </c>
      <c r="U76" s="142">
        <v>0</v>
      </c>
      <c r="V76" s="142">
        <v>0</v>
      </c>
      <c r="W76" s="142">
        <v>0</v>
      </c>
      <c r="X76" s="142">
        <v>0</v>
      </c>
      <c r="Y76" s="142">
        <v>0</v>
      </c>
      <c r="Z76" s="142">
        <v>0</v>
      </c>
      <c r="AA76" s="142">
        <v>0</v>
      </c>
      <c r="AB76" s="142">
        <v>0</v>
      </c>
    </row>
    <row r="77" spans="1:28" x14ac:dyDescent="0.2">
      <c r="A77" s="143" t="s">
        <v>250</v>
      </c>
      <c r="B77" s="23" t="s">
        <v>8</v>
      </c>
      <c r="C77" s="23" t="s">
        <v>246</v>
      </c>
      <c r="D77" s="142">
        <v>759317</v>
      </c>
      <c r="E77" s="142">
        <v>776814</v>
      </c>
      <c r="F77" s="142">
        <v>757481</v>
      </c>
      <c r="G77" s="142">
        <v>495949</v>
      </c>
      <c r="H77" s="142">
        <v>395152</v>
      </c>
      <c r="I77" s="142">
        <v>427937</v>
      </c>
      <c r="J77" s="142">
        <v>422328</v>
      </c>
      <c r="K77" s="142">
        <v>400422</v>
      </c>
      <c r="L77" s="142">
        <v>391750</v>
      </c>
      <c r="M77" s="142">
        <v>298529</v>
      </c>
      <c r="N77" s="142">
        <v>215134</v>
      </c>
      <c r="O77" s="142">
        <v>137606</v>
      </c>
      <c r="P77" s="142">
        <v>66819</v>
      </c>
      <c r="Q77" s="142">
        <v>2920</v>
      </c>
      <c r="R77" s="142">
        <v>-53220</v>
      </c>
      <c r="S77" s="142">
        <v>-100754</v>
      </c>
      <c r="T77" s="142">
        <v>-138767</v>
      </c>
      <c r="U77" s="142">
        <v>-166272</v>
      </c>
      <c r="V77" s="142">
        <v>-185017</v>
      </c>
      <c r="W77" s="142">
        <v>-181959</v>
      </c>
      <c r="X77" s="142">
        <v>-175152</v>
      </c>
      <c r="Y77" s="142">
        <v>-165027</v>
      </c>
      <c r="Z77" s="142">
        <v>-153474</v>
      </c>
      <c r="AA77" s="142">
        <v>-139708</v>
      </c>
      <c r="AB77" s="142">
        <v>-139708</v>
      </c>
    </row>
    <row r="78" spans="1:28" x14ac:dyDescent="0.2">
      <c r="A78" s="143" t="s">
        <v>249</v>
      </c>
      <c r="B78" s="23" t="s">
        <v>8</v>
      </c>
      <c r="C78" s="23" t="s">
        <v>246</v>
      </c>
      <c r="D78" s="142">
        <v>1873242</v>
      </c>
      <c r="E78" s="142">
        <v>5751581</v>
      </c>
      <c r="F78" s="142">
        <v>6420261</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248</v>
      </c>
      <c r="B79" s="23" t="s">
        <v>8</v>
      </c>
      <c r="C79" s="23" t="s">
        <v>246</v>
      </c>
      <c r="D79" s="142">
        <v>3355211</v>
      </c>
      <c r="E79" s="142">
        <v>3450920</v>
      </c>
      <c r="F79" s="142">
        <v>5384543</v>
      </c>
      <c r="G79" s="142">
        <v>5138381</v>
      </c>
      <c r="H79" s="142">
        <v>4797491</v>
      </c>
      <c r="I79" s="142">
        <v>4407254</v>
      </c>
      <c r="J79" s="142">
        <v>3823441</v>
      </c>
      <c r="K79" s="142">
        <v>3506966</v>
      </c>
      <c r="L79" s="142">
        <v>3190492</v>
      </c>
      <c r="M79" s="142">
        <v>2208743</v>
      </c>
      <c r="N79" s="142">
        <v>1226995</v>
      </c>
      <c r="O79" s="142">
        <v>245246</v>
      </c>
      <c r="P79" s="142">
        <v>-736502</v>
      </c>
      <c r="Q79" s="142">
        <v>-1718250</v>
      </c>
      <c r="R79" s="142">
        <v>-2699999</v>
      </c>
      <c r="S79" s="142">
        <v>-3681748</v>
      </c>
      <c r="T79" s="142">
        <v>-4663496</v>
      </c>
      <c r="U79" s="142">
        <v>-5845963</v>
      </c>
      <c r="V79" s="142">
        <v>-7063954</v>
      </c>
      <c r="W79" s="142">
        <v>-7822835</v>
      </c>
      <c r="X79" s="142">
        <v>-8466698</v>
      </c>
      <c r="Y79" s="142">
        <v>-9255158</v>
      </c>
      <c r="Z79" s="142">
        <v>-10010260</v>
      </c>
      <c r="AA79" s="142">
        <v>-10762181</v>
      </c>
      <c r="AB79" s="142">
        <v>-10701451</v>
      </c>
    </row>
    <row r="80" spans="1:28" x14ac:dyDescent="0.2">
      <c r="A80" s="143" t="s">
        <v>247</v>
      </c>
      <c r="B80" s="23" t="s">
        <v>8</v>
      </c>
      <c r="C80" s="23" t="s">
        <v>246</v>
      </c>
      <c r="D80" s="142">
        <v>6333610</v>
      </c>
      <c r="E80" s="142">
        <v>10031849</v>
      </c>
      <c r="F80" s="142">
        <v>9565198</v>
      </c>
      <c r="G80" s="142">
        <v>8437997</v>
      </c>
      <c r="H80" s="142">
        <v>8025002</v>
      </c>
      <c r="I80" s="142">
        <v>7628663</v>
      </c>
      <c r="J80" s="142">
        <v>7248082</v>
      </c>
      <c r="K80" s="142">
        <v>6882396</v>
      </c>
      <c r="L80" s="142">
        <v>6530774</v>
      </c>
      <c r="M80" s="142">
        <v>5681124</v>
      </c>
      <c r="N80" s="142">
        <v>4859174</v>
      </c>
      <c r="O80" s="142">
        <v>4062960</v>
      </c>
      <c r="P80" s="142">
        <v>3290592</v>
      </c>
      <c r="Q80" s="142">
        <v>2540255</v>
      </c>
      <c r="R80" s="142">
        <v>1810207</v>
      </c>
      <c r="S80" s="142">
        <v>1098772</v>
      </c>
      <c r="T80" s="142">
        <v>404343</v>
      </c>
      <c r="U80" s="142">
        <v>-274624</v>
      </c>
      <c r="V80" s="142">
        <v>-939270</v>
      </c>
      <c r="W80" s="142">
        <v>-1369192</v>
      </c>
      <c r="X80" s="142">
        <v>-1791891</v>
      </c>
      <c r="Y80" s="142">
        <v>-2208235</v>
      </c>
      <c r="Z80" s="142">
        <v>-2619058</v>
      </c>
      <c r="AA80" s="142">
        <v>-3025157</v>
      </c>
      <c r="AB80" s="142">
        <v>-2999383</v>
      </c>
    </row>
    <row r="82" spans="4:28" x14ac:dyDescent="0.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row>
    <row r="83" spans="4:28" x14ac:dyDescent="0.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E4A79-8FA1-6345-B8A9-747FC6E356E3}">
  <sheetPr>
    <tabColor theme="0" tint="-0.34998626667073579"/>
  </sheetPr>
  <dimension ref="A1:AB80"/>
  <sheetViews>
    <sheetView topLeftCell="A34" workbookViewId="0">
      <selection activeCell="T80" sqref="T80"/>
    </sheetView>
  </sheetViews>
  <sheetFormatPr baseColWidth="10" defaultColWidth="8.83203125" defaultRowHeight="15" x14ac:dyDescent="0.2"/>
  <cols>
    <col min="1" max="1" width="44.5" style="23" bestFit="1" customWidth="1"/>
    <col min="2" max="3" width="8.83203125" style="23"/>
    <col min="4" max="28" width="11.33203125" style="23" bestFit="1" customWidth="1"/>
    <col min="29" max="16384" width="8.83203125" style="23"/>
  </cols>
  <sheetData>
    <row r="1" spans="1:28" x14ac:dyDescent="0.2">
      <c r="B1" s="143" t="s">
        <v>332</v>
      </c>
      <c r="C1" s="143" t="s">
        <v>81</v>
      </c>
      <c r="D1" s="143">
        <v>2022</v>
      </c>
      <c r="E1" s="143">
        <v>2023</v>
      </c>
      <c r="F1" s="143">
        <v>2024</v>
      </c>
      <c r="G1" s="143">
        <v>2025</v>
      </c>
      <c r="H1" s="143">
        <v>2026</v>
      </c>
      <c r="I1" s="143">
        <v>2027</v>
      </c>
      <c r="J1" s="143">
        <v>2028</v>
      </c>
      <c r="K1" s="143">
        <v>2029</v>
      </c>
      <c r="L1" s="143">
        <v>2030</v>
      </c>
      <c r="M1" s="143">
        <v>2031</v>
      </c>
      <c r="N1" s="143">
        <v>2032</v>
      </c>
      <c r="O1" s="143">
        <v>2033</v>
      </c>
      <c r="P1" s="143">
        <v>2034</v>
      </c>
      <c r="Q1" s="143">
        <v>2035</v>
      </c>
      <c r="R1" s="143">
        <v>2036</v>
      </c>
      <c r="S1" s="143">
        <v>2037</v>
      </c>
      <c r="T1" s="143">
        <v>2038</v>
      </c>
      <c r="U1" s="143">
        <v>2039</v>
      </c>
      <c r="V1" s="143">
        <v>2040</v>
      </c>
      <c r="W1" s="143">
        <v>2041</v>
      </c>
      <c r="X1" s="143">
        <v>2042</v>
      </c>
      <c r="Y1" s="143">
        <v>2043</v>
      </c>
      <c r="Z1" s="143">
        <v>2044</v>
      </c>
      <c r="AA1" s="143">
        <v>2045</v>
      </c>
      <c r="AB1" s="143">
        <v>2046</v>
      </c>
    </row>
    <row r="2" spans="1:28" x14ac:dyDescent="0.2">
      <c r="A2" s="143" t="s">
        <v>331</v>
      </c>
      <c r="B2" s="23" t="s">
        <v>303</v>
      </c>
      <c r="C2" s="23" t="s">
        <v>329</v>
      </c>
      <c r="D2" s="142">
        <v>0</v>
      </c>
      <c r="E2" s="142">
        <v>0</v>
      </c>
      <c r="F2" s="142">
        <v>0</v>
      </c>
      <c r="G2" s="142">
        <v>0</v>
      </c>
      <c r="H2" s="142">
        <v>0</v>
      </c>
      <c r="I2" s="142">
        <v>0</v>
      </c>
      <c r="J2" s="142">
        <v>0</v>
      </c>
      <c r="K2" s="142">
        <v>0</v>
      </c>
      <c r="L2" s="142">
        <v>0</v>
      </c>
      <c r="M2" s="142">
        <v>0</v>
      </c>
      <c r="N2" s="142">
        <v>0</v>
      </c>
      <c r="O2" s="142">
        <v>0</v>
      </c>
      <c r="P2" s="142">
        <v>0</v>
      </c>
      <c r="Q2" s="142">
        <v>0</v>
      </c>
      <c r="R2" s="142">
        <v>0</v>
      </c>
      <c r="S2" s="142">
        <v>0</v>
      </c>
      <c r="T2" s="142">
        <v>0</v>
      </c>
      <c r="U2" s="142">
        <v>0</v>
      </c>
      <c r="V2" s="142">
        <v>0</v>
      </c>
      <c r="W2" s="142">
        <v>5.7515361809311694</v>
      </c>
      <c r="X2" s="142">
        <v>8.5533886110544373</v>
      </c>
      <c r="Y2" s="142">
        <v>11.894904120908571</v>
      </c>
      <c r="Z2" s="142">
        <v>16.127818373744802</v>
      </c>
      <c r="AA2" s="142">
        <v>13.707454272796371</v>
      </c>
      <c r="AB2" s="142">
        <v>10.99787233628161</v>
      </c>
    </row>
    <row r="3" spans="1:28" x14ac:dyDescent="0.2">
      <c r="A3" s="143" t="s">
        <v>330</v>
      </c>
      <c r="B3" s="23" t="s">
        <v>303</v>
      </c>
      <c r="C3" s="23" t="s">
        <v>329</v>
      </c>
      <c r="D3" s="142">
        <v>0</v>
      </c>
      <c r="E3" s="142">
        <v>0</v>
      </c>
      <c r="F3" s="142">
        <v>0</v>
      </c>
      <c r="G3" s="142">
        <v>0</v>
      </c>
      <c r="H3" s="142">
        <v>0</v>
      </c>
      <c r="I3" s="142">
        <v>0</v>
      </c>
      <c r="J3" s="142">
        <v>0</v>
      </c>
      <c r="K3" s="142">
        <v>0</v>
      </c>
      <c r="L3" s="142">
        <v>0</v>
      </c>
      <c r="M3" s="142">
        <v>0</v>
      </c>
      <c r="N3" s="142">
        <v>0</v>
      </c>
      <c r="O3" s="142">
        <v>0</v>
      </c>
      <c r="P3" s="142">
        <v>0</v>
      </c>
      <c r="Q3" s="142">
        <v>0</v>
      </c>
      <c r="R3" s="142">
        <v>0</v>
      </c>
      <c r="S3" s="142">
        <v>0</v>
      </c>
      <c r="T3" s="142">
        <v>0</v>
      </c>
      <c r="U3" s="142">
        <v>0</v>
      </c>
      <c r="V3" s="142">
        <v>0</v>
      </c>
      <c r="W3" s="142">
        <v>0</v>
      </c>
      <c r="X3" s="142">
        <v>0</v>
      </c>
      <c r="Y3" s="142">
        <v>0</v>
      </c>
      <c r="Z3" s="142">
        <v>0</v>
      </c>
      <c r="AA3" s="142">
        <v>0</v>
      </c>
      <c r="AB3" s="142">
        <v>0</v>
      </c>
    </row>
    <row r="4" spans="1:28" x14ac:dyDescent="0.2">
      <c r="A4" s="143" t="s">
        <v>328</v>
      </c>
      <c r="B4" s="23" t="s">
        <v>303</v>
      </c>
      <c r="C4" s="23" t="s">
        <v>302</v>
      </c>
      <c r="D4" s="142">
        <v>5.8022944923636963</v>
      </c>
      <c r="E4" s="142">
        <v>11.518694998813009</v>
      </c>
      <c r="F4" s="142">
        <v>18.892137081585819</v>
      </c>
      <c r="G4" s="142">
        <v>3.6844420561462692</v>
      </c>
      <c r="H4" s="142">
        <v>3.6844420561462679</v>
      </c>
      <c r="I4" s="142">
        <v>3.6355105587173222</v>
      </c>
      <c r="J4" s="142">
        <v>3.6844420561462679</v>
      </c>
      <c r="K4" s="142">
        <v>3.3704153781382762</v>
      </c>
      <c r="L4" s="142">
        <v>3.3704153781382771</v>
      </c>
      <c r="M4" s="142">
        <v>3.550896768177437</v>
      </c>
      <c r="N4" s="142">
        <v>3.684442056146267</v>
      </c>
      <c r="O4" s="142">
        <v>3.684442056146267</v>
      </c>
      <c r="P4" s="142">
        <v>3.731875175082342</v>
      </c>
      <c r="Q4" s="142">
        <v>3.953542963361413</v>
      </c>
      <c r="R4" s="142">
        <v>3.9984687341542609</v>
      </c>
      <c r="S4" s="142">
        <v>3.9984687341542569</v>
      </c>
      <c r="T4" s="142">
        <v>3.957953366130424</v>
      </c>
      <c r="U4" s="142">
        <v>3.866759168369863</v>
      </c>
      <c r="V4" s="142">
        <v>3.849213718354076</v>
      </c>
      <c r="W4" s="142">
        <v>3.7988206324295688</v>
      </c>
      <c r="X4" s="142">
        <v>3.6844420561462679</v>
      </c>
      <c r="Y4" s="142">
        <v>3.6844420561462679</v>
      </c>
      <c r="Z4" s="142">
        <v>3.706461798535166</v>
      </c>
      <c r="AA4" s="142">
        <v>3.7242769582356599</v>
      </c>
      <c r="AB4" s="142">
        <v>3.6993934758960378</v>
      </c>
    </row>
    <row r="5" spans="1:28" x14ac:dyDescent="0.2">
      <c r="A5" s="143" t="s">
        <v>327</v>
      </c>
      <c r="B5" s="23" t="s">
        <v>303</v>
      </c>
      <c r="C5" s="23" t="s">
        <v>302</v>
      </c>
      <c r="D5" s="142">
        <v>5.8022944923636954</v>
      </c>
      <c r="E5" s="142">
        <v>11.518694998813009</v>
      </c>
      <c r="F5" s="142">
        <v>18.892137081585819</v>
      </c>
      <c r="G5" s="142">
        <v>52.531158328717318</v>
      </c>
      <c r="H5" s="142">
        <v>67.278042494262905</v>
      </c>
      <c r="I5" s="142">
        <v>82.024926659808585</v>
      </c>
      <c r="J5" s="142">
        <v>96.771810833267423</v>
      </c>
      <c r="K5" s="142">
        <v>111.518694998813</v>
      </c>
      <c r="L5" s="142">
        <v>126.2655791643586</v>
      </c>
      <c r="M5" s="142">
        <v>141.01246332990431</v>
      </c>
      <c r="N5" s="142">
        <v>155.7593474954499</v>
      </c>
      <c r="O5" s="142">
        <v>170.50623166099561</v>
      </c>
      <c r="P5" s="142">
        <v>185.2531158265412</v>
      </c>
      <c r="Q5" s="142">
        <v>200.0000000000002</v>
      </c>
      <c r="R5" s="142">
        <v>214.74688416554571</v>
      </c>
      <c r="S5" s="142">
        <v>229.49376833109119</v>
      </c>
      <c r="T5" s="142">
        <v>244.24065249663701</v>
      </c>
      <c r="U5" s="142">
        <v>258.98753666218249</v>
      </c>
      <c r="V5" s="142">
        <v>273.73442082772812</v>
      </c>
      <c r="W5" s="142">
        <v>288.48130499327368</v>
      </c>
      <c r="X5" s="142">
        <v>303.22818915881942</v>
      </c>
      <c r="Y5" s="142">
        <v>317.97507333227833</v>
      </c>
      <c r="Z5" s="142">
        <v>332.72195749782389</v>
      </c>
      <c r="AA5" s="142">
        <v>347.46884166336952</v>
      </c>
      <c r="AB5" s="142">
        <v>362.21572582891508</v>
      </c>
    </row>
    <row r="6" spans="1:28" x14ac:dyDescent="0.2">
      <c r="A6" s="143" t="s">
        <v>0</v>
      </c>
      <c r="B6" s="23" t="s">
        <v>303</v>
      </c>
      <c r="C6" s="23" t="s">
        <v>302</v>
      </c>
      <c r="D6" s="142">
        <v>281.16396700229922</v>
      </c>
      <c r="E6" s="142">
        <v>281.16396700229922</v>
      </c>
      <c r="F6" s="142">
        <v>281.16396700229922</v>
      </c>
      <c r="G6" s="142">
        <v>281.16396700229922</v>
      </c>
      <c r="H6" s="142">
        <v>281.16396700229927</v>
      </c>
      <c r="I6" s="142">
        <v>281.16396700229922</v>
      </c>
      <c r="J6" s="142">
        <v>281.16396700229922</v>
      </c>
      <c r="K6" s="142">
        <v>281.16396700229922</v>
      </c>
      <c r="L6" s="142">
        <v>281.16396700229927</v>
      </c>
      <c r="M6" s="142">
        <v>281.16396700229927</v>
      </c>
      <c r="N6" s="142">
        <v>281.16396700229922</v>
      </c>
      <c r="O6" s="142">
        <v>281.16396700229922</v>
      </c>
      <c r="P6" s="142">
        <v>281.16396700229927</v>
      </c>
      <c r="Q6" s="142">
        <v>281.16396700229922</v>
      </c>
      <c r="R6" s="142">
        <v>281.16396700229922</v>
      </c>
      <c r="S6" s="142">
        <v>281.16396700229922</v>
      </c>
      <c r="T6" s="142">
        <v>281.16396700229922</v>
      </c>
      <c r="U6" s="142">
        <v>281.16396700229922</v>
      </c>
      <c r="V6" s="142">
        <v>281.16396700229922</v>
      </c>
      <c r="W6" s="142">
        <v>281.16396700229922</v>
      </c>
      <c r="X6" s="142">
        <v>281.16396700229922</v>
      </c>
      <c r="Y6" s="142">
        <v>281.16396700229922</v>
      </c>
      <c r="Z6" s="142">
        <v>281.16396700229922</v>
      </c>
      <c r="AA6" s="142">
        <v>281.16396700229922</v>
      </c>
      <c r="AB6" s="142">
        <v>281.16396700229922</v>
      </c>
    </row>
    <row r="7" spans="1:28" x14ac:dyDescent="0.2">
      <c r="A7" s="143" t="s">
        <v>97</v>
      </c>
      <c r="B7" s="23" t="s">
        <v>303</v>
      </c>
      <c r="C7" s="23" t="s">
        <v>302</v>
      </c>
      <c r="D7" s="142">
        <v>12394.075118723969</v>
      </c>
      <c r="E7" s="142">
        <v>12078.55315256515</v>
      </c>
      <c r="F7" s="142">
        <v>11612.38832067946</v>
      </c>
      <c r="G7" s="142">
        <v>11272.88216981195</v>
      </c>
      <c r="H7" s="142">
        <v>10913.35025011942</v>
      </c>
      <c r="I7" s="142">
        <v>10486.560522742389</v>
      </c>
      <c r="J7" s="142">
        <v>10040.583982822151</v>
      </c>
      <c r="K7" s="142">
        <v>9576.2266623162559</v>
      </c>
      <c r="L7" s="142">
        <v>9090.4400649941035</v>
      </c>
      <c r="M7" s="142">
        <v>8582.2159985613525</v>
      </c>
      <c r="N7" s="142">
        <v>8051.9557676982968</v>
      </c>
      <c r="O7" s="142">
        <v>7492.1411850500162</v>
      </c>
      <c r="P7" s="142">
        <v>6916.530721875999</v>
      </c>
      <c r="Q7" s="142">
        <v>6331.9536777557023</v>
      </c>
      <c r="R7" s="142">
        <v>5764.4586638937844</v>
      </c>
      <c r="S7" s="142">
        <v>5218.224341473333</v>
      </c>
      <c r="T7" s="142">
        <v>4698.3232726265196</v>
      </c>
      <c r="U7" s="142">
        <v>4207.919351832169</v>
      </c>
      <c r="V7" s="142">
        <v>3745.964352735507</v>
      </c>
      <c r="W7" s="142">
        <v>3313.4408276794502</v>
      </c>
      <c r="X7" s="142">
        <v>2911.628222349776</v>
      </c>
      <c r="Y7" s="142">
        <v>2541.46774638735</v>
      </c>
      <c r="Z7" s="142">
        <v>2200.8953722041319</v>
      </c>
      <c r="AA7" s="142">
        <v>1890.4602410712359</v>
      </c>
      <c r="AB7" s="142">
        <v>1632.2832112039091</v>
      </c>
    </row>
    <row r="8" spans="1:28" x14ac:dyDescent="0.2">
      <c r="A8" s="143" t="s">
        <v>326</v>
      </c>
      <c r="B8" s="23" t="s">
        <v>303</v>
      </c>
      <c r="C8" s="23" t="s">
        <v>302</v>
      </c>
      <c r="D8" s="142">
        <v>498.1990930995043</v>
      </c>
      <c r="E8" s="142">
        <v>497.75217017155933</v>
      </c>
      <c r="F8" s="142">
        <v>488.72639416698439</v>
      </c>
      <c r="G8" s="142">
        <v>473.29287891242677</v>
      </c>
      <c r="H8" s="142">
        <v>455.10461021246488</v>
      </c>
      <c r="I8" s="142">
        <v>435.9467391513142</v>
      </c>
      <c r="J8" s="142">
        <v>415.38800909923577</v>
      </c>
      <c r="K8" s="142">
        <v>393.83772236114879</v>
      </c>
      <c r="L8" s="142">
        <v>371.41287562840012</v>
      </c>
      <c r="M8" s="142">
        <v>365.54609593141748</v>
      </c>
      <c r="N8" s="142">
        <v>359.66270320522142</v>
      </c>
      <c r="O8" s="142">
        <v>353.85116090251472</v>
      </c>
      <c r="P8" s="142">
        <v>347.93047841498168</v>
      </c>
      <c r="Q8" s="142">
        <v>341.77151109203197</v>
      </c>
      <c r="R8" s="142">
        <v>335.71540081635487</v>
      </c>
      <c r="S8" s="142">
        <v>329.64486704586301</v>
      </c>
      <c r="T8" s="142">
        <v>323.5411185217086</v>
      </c>
      <c r="U8" s="142">
        <v>317.39152338462128</v>
      </c>
      <c r="V8" s="142">
        <v>311.10775423874651</v>
      </c>
      <c r="W8" s="142">
        <v>304.77042565520298</v>
      </c>
      <c r="X8" s="142">
        <v>298.42664668215622</v>
      </c>
      <c r="Y8" s="142">
        <v>291.89314774963628</v>
      </c>
      <c r="Z8" s="142">
        <v>285.26505917284862</v>
      </c>
      <c r="AA8" s="142">
        <v>278.56725894615141</v>
      </c>
      <c r="AB8" s="142">
        <v>272.09695597751443</v>
      </c>
    </row>
    <row r="9" spans="1:28" x14ac:dyDescent="0.2">
      <c r="A9" s="143" t="s">
        <v>325</v>
      </c>
      <c r="B9" s="23" t="s">
        <v>303</v>
      </c>
      <c r="C9" s="23" t="s">
        <v>305</v>
      </c>
      <c r="D9" s="142">
        <v>41.411879452666007</v>
      </c>
      <c r="E9" s="142">
        <v>24.847127671599619</v>
      </c>
      <c r="F9" s="142">
        <v>14.90827660295977</v>
      </c>
      <c r="G9" s="142">
        <v>43.069086041496249</v>
      </c>
      <c r="H9" s="142">
        <v>57.186409977497888</v>
      </c>
      <c r="I9" s="142">
        <v>34.311845986498739</v>
      </c>
      <c r="J9" s="142">
        <v>35.014251633622713</v>
      </c>
      <c r="K9" s="142">
        <v>21.00855098017362</v>
      </c>
      <c r="L9" s="142">
        <v>12.605130588104171</v>
      </c>
      <c r="M9" s="142">
        <v>7.563078352862501</v>
      </c>
      <c r="N9" s="142">
        <v>0</v>
      </c>
      <c r="O9" s="142">
        <v>0</v>
      </c>
      <c r="P9" s="142">
        <v>0</v>
      </c>
      <c r="Q9" s="142">
        <v>0</v>
      </c>
      <c r="R9" s="142">
        <v>0</v>
      </c>
      <c r="S9" s="142">
        <v>0</v>
      </c>
      <c r="T9" s="142">
        <v>0</v>
      </c>
      <c r="U9" s="142">
        <v>0</v>
      </c>
      <c r="V9" s="142">
        <v>0</v>
      </c>
      <c r="W9" s="142">
        <v>0</v>
      </c>
      <c r="X9" s="142">
        <v>0</v>
      </c>
      <c r="Y9" s="142">
        <v>0</v>
      </c>
      <c r="Z9" s="142">
        <v>0</v>
      </c>
      <c r="AA9" s="142">
        <v>0</v>
      </c>
      <c r="AB9" s="142">
        <v>0</v>
      </c>
    </row>
    <row r="10" spans="1:28" x14ac:dyDescent="0.2">
      <c r="A10" s="143" t="s">
        <v>324</v>
      </c>
      <c r="B10" s="23" t="s">
        <v>303</v>
      </c>
      <c r="C10" s="23" t="s">
        <v>320</v>
      </c>
      <c r="D10" s="142">
        <v>3.8346666666666671</v>
      </c>
      <c r="E10" s="142">
        <v>18.410886111111111</v>
      </c>
      <c r="F10" s="142">
        <v>382.22966222222232</v>
      </c>
      <c r="G10" s="142">
        <v>697.4502808333333</v>
      </c>
      <c r="H10" s="142">
        <v>1206.309453055555</v>
      </c>
      <c r="I10" s="142">
        <v>1930.2697627777791</v>
      </c>
      <c r="J10" s="142">
        <v>2583.6675002777788</v>
      </c>
      <c r="K10" s="142">
        <v>3456.705892500001</v>
      </c>
      <c r="L10" s="142">
        <v>4569.5603663888896</v>
      </c>
      <c r="M10" s="142">
        <v>5862.2211216666683</v>
      </c>
      <c r="N10" s="142">
        <v>7129.8432913888892</v>
      </c>
      <c r="O10" s="142">
        <v>8339.2769141666686</v>
      </c>
      <c r="P10" s="142">
        <v>9776.9359541666672</v>
      </c>
      <c r="Q10" s="142">
        <v>11169.69908940278</v>
      </c>
      <c r="R10" s="142">
        <v>12741.791860791671</v>
      </c>
      <c r="S10" s="142">
        <v>14444.04830051389</v>
      </c>
      <c r="T10" s="142">
        <v>16172.812170513889</v>
      </c>
      <c r="U10" s="142">
        <v>17967.87830968056</v>
      </c>
      <c r="V10" s="142">
        <v>19678.438300833339</v>
      </c>
      <c r="W10" s="142">
        <v>21193.848648055558</v>
      </c>
      <c r="X10" s="142">
        <v>22785.324677500001</v>
      </c>
      <c r="Y10" s="142">
        <v>23915.834082500001</v>
      </c>
      <c r="Z10" s="142">
        <v>25047.63374194445</v>
      </c>
      <c r="AA10" s="142">
        <v>26140.67146666667</v>
      </c>
      <c r="AB10" s="142">
        <v>27327.589306388902</v>
      </c>
    </row>
    <row r="11" spans="1:28" x14ac:dyDescent="0.2">
      <c r="A11" s="143" t="s">
        <v>323</v>
      </c>
      <c r="B11" s="23" t="s">
        <v>303</v>
      </c>
      <c r="C11" s="23" t="s">
        <v>320</v>
      </c>
      <c r="D11" s="142">
        <v>0</v>
      </c>
      <c r="E11" s="142">
        <v>0</v>
      </c>
      <c r="F11" s="142">
        <v>0</v>
      </c>
      <c r="G11" s="142">
        <v>30.600000000000058</v>
      </c>
      <c r="H11" s="142">
        <v>0</v>
      </c>
      <c r="I11" s="142">
        <v>0</v>
      </c>
      <c r="J11" s="142">
        <v>0</v>
      </c>
      <c r="K11" s="142">
        <v>0</v>
      </c>
      <c r="L11" s="142">
        <v>0</v>
      </c>
      <c r="M11" s="142">
        <v>0</v>
      </c>
      <c r="N11" s="142">
        <v>0</v>
      </c>
      <c r="O11" s="142">
        <v>0</v>
      </c>
      <c r="P11" s="142">
        <v>0</v>
      </c>
      <c r="Q11" s="142">
        <v>245.9569942083333</v>
      </c>
      <c r="R11" s="142">
        <v>245.9569942083333</v>
      </c>
      <c r="S11" s="142">
        <v>245.9569942083333</v>
      </c>
      <c r="T11" s="142">
        <v>245.9569942083333</v>
      </c>
      <c r="U11" s="142">
        <v>245.9569942083333</v>
      </c>
      <c r="V11" s="142">
        <v>0</v>
      </c>
      <c r="W11" s="142">
        <v>0</v>
      </c>
      <c r="X11" s="142">
        <v>0</v>
      </c>
      <c r="Y11" s="142">
        <v>0</v>
      </c>
      <c r="Z11" s="142">
        <v>0</v>
      </c>
      <c r="AA11" s="142">
        <v>0</v>
      </c>
      <c r="AB11" s="142">
        <v>0</v>
      </c>
    </row>
    <row r="12" spans="1:28" x14ac:dyDescent="0.2">
      <c r="A12" s="143" t="s">
        <v>322</v>
      </c>
      <c r="B12" s="23" t="s">
        <v>303</v>
      </c>
      <c r="C12" s="23" t="s">
        <v>320</v>
      </c>
      <c r="D12" s="142">
        <v>3405.916658055557</v>
      </c>
      <c r="E12" s="142">
        <v>4243.2297497222226</v>
      </c>
      <c r="F12" s="142">
        <v>5276.2062469444454</v>
      </c>
      <c r="G12" s="142">
        <v>5073.3937440966602</v>
      </c>
      <c r="H12" s="142">
        <v>7209.7776658468829</v>
      </c>
      <c r="I12" s="142">
        <v>9975.660206841465</v>
      </c>
      <c r="J12" s="142">
        <v>13043.568956993769</v>
      </c>
      <c r="K12" s="142">
        <v>16691.896311111119</v>
      </c>
      <c r="L12" s="142">
        <v>20547.963274166668</v>
      </c>
      <c r="M12" s="142">
        <v>24978.509136666678</v>
      </c>
      <c r="N12" s="142">
        <v>29288.556358424288</v>
      </c>
      <c r="O12" s="142">
        <v>33392.534339712263</v>
      </c>
      <c r="P12" s="142">
        <v>38193.42091025001</v>
      </c>
      <c r="Q12" s="142">
        <v>43982.60334029168</v>
      </c>
      <c r="R12" s="142">
        <v>49445.121262513901</v>
      </c>
      <c r="S12" s="142">
        <v>54812.157998902781</v>
      </c>
      <c r="T12" s="142">
        <v>60029.152348069467</v>
      </c>
      <c r="U12" s="142">
        <v>65055.310996125023</v>
      </c>
      <c r="V12" s="142">
        <v>69618.984836638891</v>
      </c>
      <c r="W12" s="142">
        <v>74238.189730363112</v>
      </c>
      <c r="X12" s="142">
        <v>78542.054866521881</v>
      </c>
      <c r="Y12" s="142">
        <v>82552.11806341834</v>
      </c>
      <c r="Z12" s="142">
        <v>86853.701426662141</v>
      </c>
      <c r="AA12" s="142">
        <v>90576.518441997265</v>
      </c>
      <c r="AB12" s="142">
        <v>94282.133327531701</v>
      </c>
    </row>
    <row r="13" spans="1:28" x14ac:dyDescent="0.2">
      <c r="A13" s="143" t="s">
        <v>321</v>
      </c>
      <c r="B13" s="23" t="s">
        <v>303</v>
      </c>
      <c r="C13" s="23" t="s">
        <v>320</v>
      </c>
      <c r="D13" s="142">
        <v>0</v>
      </c>
      <c r="E13" s="142">
        <v>0</v>
      </c>
      <c r="F13" s="142">
        <v>0</v>
      </c>
      <c r="G13" s="142">
        <v>1472.386825903342</v>
      </c>
      <c r="H13" s="142">
        <v>883.43209554200519</v>
      </c>
      <c r="I13" s="142">
        <v>530.05925732520313</v>
      </c>
      <c r="J13" s="142">
        <v>318.03555439512189</v>
      </c>
      <c r="K13" s="142">
        <v>0</v>
      </c>
      <c r="L13" s="142">
        <v>0</v>
      </c>
      <c r="M13" s="142">
        <v>0</v>
      </c>
      <c r="N13" s="142">
        <v>195.90349629793769</v>
      </c>
      <c r="O13" s="142">
        <v>1063.217965009967</v>
      </c>
      <c r="P13" s="142">
        <v>1545.99167225</v>
      </c>
      <c r="Q13" s="142">
        <v>1300.034678041666</v>
      </c>
      <c r="R13" s="142">
        <v>1300.034678041666</v>
      </c>
      <c r="S13" s="142">
        <v>1300.034678041666</v>
      </c>
      <c r="T13" s="142">
        <v>1300.034678041666</v>
      </c>
      <c r="U13" s="142">
        <v>1300.034678041666</v>
      </c>
      <c r="V13" s="142">
        <v>1545.99167225</v>
      </c>
      <c r="W13" s="142">
        <v>1514.721032136905</v>
      </c>
      <c r="X13" s="142">
        <v>1512.93137708925</v>
      </c>
      <c r="Y13" s="142">
        <v>1511.066901859454</v>
      </c>
      <c r="Z13" s="142">
        <v>906.64014111567258</v>
      </c>
      <c r="AA13" s="142">
        <v>543.9840846694035</v>
      </c>
      <c r="AB13" s="142">
        <v>326.39045080164209</v>
      </c>
    </row>
    <row r="14" spans="1:28" x14ac:dyDescent="0.2">
      <c r="A14" s="143" t="s">
        <v>4</v>
      </c>
      <c r="B14" s="23" t="s">
        <v>303</v>
      </c>
      <c r="C14" s="23" t="s">
        <v>302</v>
      </c>
      <c r="D14" s="142">
        <v>1384.277987288961</v>
      </c>
      <c r="E14" s="142">
        <v>1352.3732794342779</v>
      </c>
      <c r="F14" s="142">
        <v>1304.9931339357629</v>
      </c>
      <c r="G14" s="142">
        <v>1266.4168351904989</v>
      </c>
      <c r="H14" s="142">
        <v>1226.4886083575709</v>
      </c>
      <c r="I14" s="142">
        <v>1179.090989088475</v>
      </c>
      <c r="J14" s="142">
        <v>1129.562556499433</v>
      </c>
      <c r="K14" s="142">
        <v>1077.99282538753</v>
      </c>
      <c r="L14" s="142">
        <v>1024.043241531768</v>
      </c>
      <c r="M14" s="142">
        <v>967.60183898861044</v>
      </c>
      <c r="N14" s="142">
        <v>908.71318510639685</v>
      </c>
      <c r="O14" s="142">
        <v>846.54233902553267</v>
      </c>
      <c r="P14" s="142">
        <v>782.61726344205124</v>
      </c>
      <c r="Q14" s="142">
        <v>717.69639399902826</v>
      </c>
      <c r="R14" s="142">
        <v>654.6725888820514</v>
      </c>
      <c r="S14" s="142">
        <v>594.00991406812432</v>
      </c>
      <c r="T14" s="142">
        <v>536.27170872226725</v>
      </c>
      <c r="U14" s="142">
        <v>481.80934274936578</v>
      </c>
      <c r="V14" s="142">
        <v>430.5064041777058</v>
      </c>
      <c r="W14" s="142">
        <v>382.47201147681511</v>
      </c>
      <c r="X14" s="142">
        <v>337.8482549445614</v>
      </c>
      <c r="Y14" s="142">
        <v>296.73966168960868</v>
      </c>
      <c r="Z14" s="142">
        <v>258.91700877732791</v>
      </c>
      <c r="AA14" s="142">
        <v>224.44128171703099</v>
      </c>
      <c r="AB14" s="142">
        <v>195.76913761252359</v>
      </c>
    </row>
    <row r="15" spans="1:28" x14ac:dyDescent="0.2">
      <c r="A15" s="143" t="s">
        <v>319</v>
      </c>
      <c r="B15" s="23" t="s">
        <v>303</v>
      </c>
      <c r="C15" s="23" t="s">
        <v>302</v>
      </c>
      <c r="D15" s="142">
        <v>103.5217700036805</v>
      </c>
      <c r="E15" s="142">
        <v>144.93047800515271</v>
      </c>
      <c r="F15" s="142">
        <v>202.9026692072139</v>
      </c>
      <c r="G15" s="142">
        <v>191.38755980861251</v>
      </c>
      <c r="H15" s="142">
        <v>191.38755980861239</v>
      </c>
      <c r="I15" s="142">
        <v>191.38755980861239</v>
      </c>
      <c r="J15" s="142">
        <v>191.38755980861239</v>
      </c>
      <c r="K15" s="142">
        <v>191.38755980861239</v>
      </c>
      <c r="L15" s="142">
        <v>191.38755980861239</v>
      </c>
      <c r="M15" s="142">
        <v>191.38755980861239</v>
      </c>
      <c r="N15" s="142">
        <v>191.38755980861251</v>
      </c>
      <c r="O15" s="142">
        <v>191.38755980861251</v>
      </c>
      <c r="P15" s="142">
        <v>191.38755980861239</v>
      </c>
      <c r="Q15" s="142">
        <v>191.38755980861239</v>
      </c>
      <c r="R15" s="142">
        <v>191.38755980861239</v>
      </c>
      <c r="S15" s="142">
        <v>191.38755980861239</v>
      </c>
      <c r="T15" s="142">
        <v>191.38755980861251</v>
      </c>
      <c r="U15" s="142">
        <v>191.38755980861239</v>
      </c>
      <c r="V15" s="142">
        <v>191.38755980861251</v>
      </c>
      <c r="W15" s="142">
        <v>191.38755980861239</v>
      </c>
      <c r="X15" s="142">
        <v>191.38755980861239</v>
      </c>
      <c r="Y15" s="142">
        <v>191.38755980861239</v>
      </c>
      <c r="Z15" s="142">
        <v>191.38755980861239</v>
      </c>
      <c r="AA15" s="142">
        <v>191.38755980861239</v>
      </c>
      <c r="AB15" s="142">
        <v>191.38755980861239</v>
      </c>
    </row>
    <row r="16" spans="1:28" x14ac:dyDescent="0.2">
      <c r="A16" s="143" t="s">
        <v>318</v>
      </c>
      <c r="B16" s="23" t="s">
        <v>303</v>
      </c>
      <c r="C16" s="23" t="s">
        <v>308</v>
      </c>
      <c r="D16" s="142">
        <v>0</v>
      </c>
      <c r="E16" s="142">
        <v>0</v>
      </c>
      <c r="F16" s="142">
        <v>0</v>
      </c>
      <c r="G16" s="142">
        <v>0</v>
      </c>
      <c r="H16" s="142">
        <v>0</v>
      </c>
      <c r="I16" s="142">
        <v>0</v>
      </c>
      <c r="J16" s="142">
        <v>0</v>
      </c>
      <c r="K16" s="142">
        <v>0</v>
      </c>
      <c r="L16" s="142">
        <v>0</v>
      </c>
      <c r="M16" s="142">
        <v>0</v>
      </c>
      <c r="N16" s="142">
        <v>0</v>
      </c>
      <c r="O16" s="142">
        <v>0</v>
      </c>
      <c r="P16" s="142">
        <v>0</v>
      </c>
      <c r="Q16" s="142">
        <v>9.9995830409426762</v>
      </c>
      <c r="R16" s="142">
        <v>48.262500000000003</v>
      </c>
      <c r="S16" s="142">
        <v>67.567499999999981</v>
      </c>
      <c r="T16" s="142">
        <v>94.594499999999982</v>
      </c>
      <c r="U16" s="142">
        <v>132.43229999999991</v>
      </c>
      <c r="V16" s="142">
        <v>185.4052199999999</v>
      </c>
      <c r="W16" s="142">
        <v>255.71163387166661</v>
      </c>
      <c r="X16" s="142">
        <v>153.42698032300001</v>
      </c>
      <c r="Y16" s="142">
        <v>93.114660058866534</v>
      </c>
      <c r="Z16" s="142">
        <v>55.868796035319917</v>
      </c>
      <c r="AA16" s="142">
        <v>78.216314449447893</v>
      </c>
      <c r="AB16" s="142">
        <v>109.502840229227</v>
      </c>
    </row>
    <row r="17" spans="1:28" x14ac:dyDescent="0.2">
      <c r="A17" s="143" t="s">
        <v>317</v>
      </c>
      <c r="B17" s="23" t="s">
        <v>303</v>
      </c>
      <c r="C17" s="23" t="s">
        <v>308</v>
      </c>
      <c r="D17" s="142">
        <v>0</v>
      </c>
      <c r="E17" s="142">
        <v>0</v>
      </c>
      <c r="F17" s="142">
        <v>0</v>
      </c>
      <c r="G17" s="142">
        <v>2.574873183333334</v>
      </c>
      <c r="H17" s="142">
        <v>5.161723799999999</v>
      </c>
      <c r="I17" s="142">
        <v>10.654472183333329</v>
      </c>
      <c r="J17" s="142">
        <v>20.592489916666661</v>
      </c>
      <c r="K17" s="142">
        <v>34.402153908333332</v>
      </c>
      <c r="L17" s="142">
        <v>48.262500000000017</v>
      </c>
      <c r="M17" s="142">
        <v>67.567500000000024</v>
      </c>
      <c r="N17" s="142">
        <v>72.506984739166683</v>
      </c>
      <c r="O17" s="142">
        <v>86.346817859166677</v>
      </c>
      <c r="P17" s="142">
        <v>94.713704220333355</v>
      </c>
      <c r="Q17" s="142">
        <v>96.667554805857364</v>
      </c>
      <c r="R17" s="142">
        <v>102.5397939564134</v>
      </c>
      <c r="S17" s="142">
        <v>101.971738539242</v>
      </c>
      <c r="T17" s="142">
        <v>107.16955402833329</v>
      </c>
      <c r="U17" s="142">
        <v>107.16955402833329</v>
      </c>
      <c r="V17" s="142">
        <v>88.240693930333322</v>
      </c>
      <c r="W17" s="142">
        <v>58.907054028333341</v>
      </c>
      <c r="X17" s="142">
        <v>39.597786201666693</v>
      </c>
      <c r="Y17" s="142">
        <v>55.436900682333373</v>
      </c>
      <c r="Z17" s="142">
        <v>67.54964655500001</v>
      </c>
      <c r="AA17" s="142">
        <v>42.190392182944002</v>
      </c>
      <c r="AB17" s="142">
        <v>25.314235309766399</v>
      </c>
    </row>
    <row r="18" spans="1:28" x14ac:dyDescent="0.2">
      <c r="A18" s="143" t="s">
        <v>315</v>
      </c>
      <c r="B18" s="23" t="s">
        <v>303</v>
      </c>
      <c r="C18" s="23" t="s">
        <v>308</v>
      </c>
      <c r="D18" s="142">
        <v>0</v>
      </c>
      <c r="E18" s="142">
        <v>0</v>
      </c>
      <c r="F18" s="142">
        <v>0</v>
      </c>
      <c r="G18" s="142">
        <v>0</v>
      </c>
      <c r="H18" s="142">
        <v>0</v>
      </c>
      <c r="I18" s="142">
        <v>0</v>
      </c>
      <c r="J18" s="142">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row>
    <row r="19" spans="1:28" x14ac:dyDescent="0.2">
      <c r="A19" s="143" t="s">
        <v>314</v>
      </c>
      <c r="B19" s="23" t="s">
        <v>303</v>
      </c>
      <c r="C19" s="23" t="s">
        <v>308</v>
      </c>
      <c r="D19" s="142">
        <v>0</v>
      </c>
      <c r="E19" s="142">
        <v>0.2385582083333333</v>
      </c>
      <c r="F19" s="142">
        <v>1.1241731333333329</v>
      </c>
      <c r="G19" s="142">
        <v>0</v>
      </c>
      <c r="H19" s="142">
        <v>0</v>
      </c>
      <c r="I19" s="142">
        <v>0</v>
      </c>
      <c r="J19" s="142">
        <v>0</v>
      </c>
      <c r="K19" s="142">
        <v>0</v>
      </c>
      <c r="L19" s="142">
        <v>3.2550488666666548</v>
      </c>
      <c r="M19" s="142">
        <v>2.881826358333317</v>
      </c>
      <c r="N19" s="142">
        <v>16.443669177499981</v>
      </c>
      <c r="O19" s="142">
        <v>19.968889974166661</v>
      </c>
      <c r="P19" s="142">
        <v>34.939979704666641</v>
      </c>
      <c r="Q19" s="142">
        <v>48.915971586533303</v>
      </c>
      <c r="R19" s="142">
        <v>29.349582951919981</v>
      </c>
      <c r="S19" s="142">
        <v>36.83413184409136</v>
      </c>
      <c r="T19" s="142">
        <v>32.037036263333327</v>
      </c>
      <c r="U19" s="142">
        <v>22.872559338333371</v>
      </c>
      <c r="V19" s="142">
        <v>13.72353560300002</v>
      </c>
      <c r="W19" s="142">
        <v>0</v>
      </c>
      <c r="X19" s="142">
        <v>151.9421856670001</v>
      </c>
      <c r="Y19" s="142">
        <v>212.71905993380011</v>
      </c>
      <c r="Z19" s="142">
        <v>254.26373660968011</v>
      </c>
      <c r="AA19" s="142">
        <v>273.57382972594138</v>
      </c>
      <c r="AB19" s="142">
        <v>275.79600221100662</v>
      </c>
    </row>
    <row r="20" spans="1:28" x14ac:dyDescent="0.2">
      <c r="A20" s="143" t="s">
        <v>313</v>
      </c>
      <c r="B20" s="23" t="s">
        <v>303</v>
      </c>
      <c r="C20" s="23" t="s">
        <v>308</v>
      </c>
      <c r="D20" s="142">
        <v>0</v>
      </c>
      <c r="E20" s="142">
        <v>0</v>
      </c>
      <c r="F20" s="142">
        <v>0</v>
      </c>
      <c r="G20" s="142">
        <v>0</v>
      </c>
      <c r="H20" s="142">
        <v>0</v>
      </c>
      <c r="I20" s="142">
        <v>0</v>
      </c>
      <c r="J20" s="142">
        <v>0</v>
      </c>
      <c r="K20" s="142">
        <v>0</v>
      </c>
      <c r="L20" s="142">
        <v>0</v>
      </c>
      <c r="M20" s="142">
        <v>0</v>
      </c>
      <c r="N20" s="142">
        <v>0</v>
      </c>
      <c r="O20" s="142">
        <v>0</v>
      </c>
      <c r="P20" s="142">
        <v>0</v>
      </c>
      <c r="Q20" s="142">
        <v>0</v>
      </c>
      <c r="R20" s="142">
        <v>30.96726785156563</v>
      </c>
      <c r="S20" s="142">
        <v>48.262500000000003</v>
      </c>
      <c r="T20" s="142">
        <v>66.893174733454828</v>
      </c>
      <c r="U20" s="142">
        <v>83.385007675000011</v>
      </c>
      <c r="V20" s="142">
        <v>71.050376510333322</v>
      </c>
      <c r="W20" s="142">
        <v>48.067886916666659</v>
      </c>
      <c r="X20" s="142">
        <v>28.840732150000001</v>
      </c>
      <c r="Y20" s="142">
        <v>17.304439290000001</v>
      </c>
      <c r="Z20" s="142">
        <v>38.611497612680033</v>
      </c>
      <c r="AA20" s="142">
        <v>42.253279814385358</v>
      </c>
      <c r="AB20" s="142">
        <v>32.729982591439637</v>
      </c>
    </row>
    <row r="21" spans="1:28" x14ac:dyDescent="0.2">
      <c r="A21" s="143" t="s">
        <v>312</v>
      </c>
      <c r="B21" s="23" t="s">
        <v>303</v>
      </c>
      <c r="C21" s="23" t="s">
        <v>308</v>
      </c>
      <c r="D21" s="142">
        <v>0</v>
      </c>
      <c r="E21" s="142">
        <v>0</v>
      </c>
      <c r="F21" s="142">
        <v>0</v>
      </c>
      <c r="G21" s="142">
        <v>2.0055063</v>
      </c>
      <c r="H21" s="142">
        <v>3.863752158333333</v>
      </c>
      <c r="I21" s="142">
        <v>6.8395097083333338</v>
      </c>
      <c r="J21" s="142">
        <v>10.851397933333329</v>
      </c>
      <c r="K21" s="142">
        <v>15.865346858333339</v>
      </c>
      <c r="L21" s="142">
        <v>21.92876819166667</v>
      </c>
      <c r="M21" s="142">
        <v>22.540711754918959</v>
      </c>
      <c r="N21" s="142">
        <v>34.599582799999993</v>
      </c>
      <c r="O21" s="142">
        <v>20.759749679999999</v>
      </c>
      <c r="P21" s="142">
        <v>12.455849808</v>
      </c>
      <c r="Q21" s="142">
        <v>10.50199922247598</v>
      </c>
      <c r="R21" s="142">
        <v>4.6297600719199528</v>
      </c>
      <c r="S21" s="142">
        <v>5.1978154890913526</v>
      </c>
      <c r="T21" s="142">
        <v>1.410422446871766E-14</v>
      </c>
      <c r="U21" s="142">
        <v>0</v>
      </c>
      <c r="V21" s="142">
        <v>18.928860098000008</v>
      </c>
      <c r="W21" s="142">
        <v>48.262500000000003</v>
      </c>
      <c r="X21" s="142">
        <v>67.567499999999995</v>
      </c>
      <c r="Y21" s="142">
        <v>51.669666856833302</v>
      </c>
      <c r="Z21" s="142">
        <v>39.556920984166673</v>
      </c>
      <c r="AA21" s="142">
        <v>54.867368403722658</v>
      </c>
      <c r="AB21" s="142">
        <v>71.743525276900272</v>
      </c>
    </row>
    <row r="22" spans="1:28" x14ac:dyDescent="0.2">
      <c r="A22" s="143" t="s">
        <v>310</v>
      </c>
      <c r="B22" s="23" t="s">
        <v>303</v>
      </c>
      <c r="C22" s="23" t="s">
        <v>308</v>
      </c>
      <c r="D22" s="142">
        <v>0</v>
      </c>
      <c r="E22" s="142">
        <v>0</v>
      </c>
      <c r="F22" s="142">
        <v>0</v>
      </c>
      <c r="G22" s="142">
        <v>0</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row>
    <row r="23" spans="1:28" x14ac:dyDescent="0.2">
      <c r="A23" s="143" t="s">
        <v>309</v>
      </c>
      <c r="B23" s="23" t="s">
        <v>303</v>
      </c>
      <c r="C23" s="23" t="s">
        <v>308</v>
      </c>
      <c r="D23" s="142">
        <v>1.0825233750000001</v>
      </c>
      <c r="E23" s="142">
        <v>1.2335523333333329</v>
      </c>
      <c r="F23" s="142">
        <v>1.543232158333333</v>
      </c>
      <c r="G23" s="142">
        <v>0</v>
      </c>
      <c r="H23" s="142">
        <v>0</v>
      </c>
      <c r="I23" s="142">
        <v>0</v>
      </c>
      <c r="J23" s="142">
        <v>0</v>
      </c>
      <c r="K23" s="142">
        <v>0</v>
      </c>
      <c r="L23" s="142">
        <v>0</v>
      </c>
      <c r="M23" s="142">
        <v>5.6044076367477063</v>
      </c>
      <c r="N23" s="142">
        <v>0</v>
      </c>
      <c r="O23" s="142">
        <v>20.554340270000012</v>
      </c>
      <c r="P23" s="142">
        <v>35.770812583666661</v>
      </c>
      <c r="Q23" s="142">
        <v>44.890128085857363</v>
      </c>
      <c r="R23" s="142">
        <v>26.934076851514419</v>
      </c>
      <c r="S23" s="142">
        <v>16.160446110908651</v>
      </c>
      <c r="T23" s="142">
        <v>9.6962676665451859</v>
      </c>
      <c r="U23" s="142">
        <v>0</v>
      </c>
      <c r="V23" s="142">
        <v>0</v>
      </c>
      <c r="W23" s="142">
        <v>0</v>
      </c>
      <c r="X23" s="142">
        <v>5.9528029166666929</v>
      </c>
      <c r="Y23" s="142">
        <v>39.07367060316669</v>
      </c>
      <c r="Z23" s="142">
        <v>35.182216428153268</v>
      </c>
      <c r="AA23" s="142">
        <v>21.109329856891961</v>
      </c>
      <c r="AB23" s="142">
        <v>18.887157364993431</v>
      </c>
    </row>
    <row r="24" spans="1:28" x14ac:dyDescent="0.2">
      <c r="A24" s="143" t="s">
        <v>307</v>
      </c>
      <c r="B24" s="23" t="s">
        <v>303</v>
      </c>
      <c r="C24" s="23" t="s">
        <v>305</v>
      </c>
      <c r="D24" s="142">
        <v>155.2624472075556</v>
      </c>
      <c r="E24" s="142">
        <v>163.9524477132446</v>
      </c>
      <c r="F24" s="142">
        <v>165.1882957477504</v>
      </c>
      <c r="G24" s="142">
        <v>129.26230487841161</v>
      </c>
      <c r="H24" s="142">
        <v>108.22915168681379</v>
      </c>
      <c r="I24" s="142">
        <v>123.48948479360089</v>
      </c>
      <c r="J24" s="142">
        <v>114.3438366016714</v>
      </c>
      <c r="K24" s="142">
        <v>120.7630874893735</v>
      </c>
      <c r="L24" s="142">
        <v>122.0959485373513</v>
      </c>
      <c r="M24" s="142">
        <v>120.43772139429301</v>
      </c>
      <c r="N24" s="142">
        <v>122.5000413623857</v>
      </c>
      <c r="O24" s="142">
        <v>116.601357745222</v>
      </c>
      <c r="P24" s="142">
        <v>110.609386346397</v>
      </c>
      <c r="Q24" s="142">
        <v>104.12766515207851</v>
      </c>
      <c r="R24" s="142">
        <v>97.11831292481591</v>
      </c>
      <c r="S24" s="142">
        <v>89.635311006172373</v>
      </c>
      <c r="T24" s="142">
        <v>81.622904179370863</v>
      </c>
      <c r="U24" s="142">
        <v>73.049753513794897</v>
      </c>
      <c r="V24" s="142">
        <v>64.875267293820187</v>
      </c>
      <c r="W24" s="142">
        <v>56.231647423217083</v>
      </c>
      <c r="X24" s="142">
        <v>48.386540447683487</v>
      </c>
      <c r="Y24" s="142">
        <v>41.217322852680887</v>
      </c>
      <c r="Z24" s="142">
        <v>34.977417736298058</v>
      </c>
      <c r="AA24" s="142">
        <v>29.2778530006693</v>
      </c>
      <c r="AB24" s="142">
        <v>29.2778530081059</v>
      </c>
    </row>
    <row r="25" spans="1:28" x14ac:dyDescent="0.2">
      <c r="A25" s="143" t="s">
        <v>306</v>
      </c>
      <c r="B25" s="23" t="s">
        <v>303</v>
      </c>
      <c r="C25" s="23" t="s">
        <v>305</v>
      </c>
      <c r="D25" s="142">
        <v>0</v>
      </c>
      <c r="E25" s="142">
        <v>0</v>
      </c>
      <c r="F25" s="142">
        <v>0</v>
      </c>
      <c r="G25" s="142">
        <v>0</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row>
    <row r="26" spans="1:28" x14ac:dyDescent="0.2">
      <c r="A26" s="143" t="s">
        <v>5</v>
      </c>
      <c r="B26" s="23" t="s">
        <v>303</v>
      </c>
      <c r="C26" s="23" t="s">
        <v>302</v>
      </c>
      <c r="D26" s="142">
        <v>1385.2302780331661</v>
      </c>
      <c r="E26" s="142">
        <v>1965.1653570536059</v>
      </c>
      <c r="F26" s="142">
        <v>2464.7998535580418</v>
      </c>
      <c r="G26" s="142">
        <v>2739.310306467939</v>
      </c>
      <c r="H26" s="142">
        <v>2700.2257547873792</v>
      </c>
      <c r="I26" s="142">
        <v>2643.2363055497281</v>
      </c>
      <c r="J26" s="142">
        <v>2625.5390849809969</v>
      </c>
      <c r="K26" s="142">
        <v>2467.4348082408569</v>
      </c>
      <c r="L26" s="142">
        <v>2432.8335356559851</v>
      </c>
      <c r="M26" s="142">
        <v>2469.6364663369259</v>
      </c>
      <c r="N26" s="142">
        <v>2489.1468255777381</v>
      </c>
      <c r="O26" s="142">
        <v>2457.567178323884</v>
      </c>
      <c r="P26" s="142">
        <v>2445.428166118013</v>
      </c>
      <c r="Q26" s="142">
        <v>2502.138812476052</v>
      </c>
      <c r="R26" s="142">
        <v>2490.8326006925649</v>
      </c>
      <c r="S26" s="142">
        <v>2462.8753660363918</v>
      </c>
      <c r="T26" s="142">
        <v>2419.9606986098802</v>
      </c>
      <c r="U26" s="142">
        <v>2358.1009019025259</v>
      </c>
      <c r="V26" s="142">
        <v>2325.7444607759162</v>
      </c>
      <c r="W26" s="142">
        <v>2281.346843063312</v>
      </c>
      <c r="X26" s="142">
        <v>2212.7450439100412</v>
      </c>
      <c r="Y26" s="142">
        <v>2189.4574501062179</v>
      </c>
      <c r="Z26" s="142">
        <v>2175.4535511298068</v>
      </c>
      <c r="AA26" s="142">
        <v>2160.4880365535769</v>
      </c>
      <c r="AB26" s="142">
        <v>2129.5324952274582</v>
      </c>
    </row>
    <row r="27" spans="1:28" x14ac:dyDescent="0.2">
      <c r="A27" s="143" t="s">
        <v>304</v>
      </c>
      <c r="B27" s="23" t="s">
        <v>303</v>
      </c>
      <c r="C27" s="23" t="s">
        <v>302</v>
      </c>
      <c r="D27" s="142">
        <v>2041.163086138173</v>
      </c>
      <c r="E27" s="142">
        <v>1503.986061292482</v>
      </c>
      <c r="F27" s="142">
        <v>902.39163677548902</v>
      </c>
      <c r="G27" s="142">
        <v>623.78531129197438</v>
      </c>
      <c r="H27" s="142">
        <v>635.14839354366347</v>
      </c>
      <c r="I27" s="142">
        <v>639.91522276699436</v>
      </c>
      <c r="J27" s="142">
        <v>606.82109446132029</v>
      </c>
      <c r="K27" s="142">
        <v>690.58325270002888</v>
      </c>
      <c r="L27" s="142">
        <v>639.22880743066526</v>
      </c>
      <c r="M27" s="142">
        <v>527.41830117065172</v>
      </c>
      <c r="N27" s="142">
        <v>438.87952700116239</v>
      </c>
      <c r="O27" s="142">
        <v>412.82647134906301</v>
      </c>
      <c r="P27" s="142">
        <v>348.30807466944111</v>
      </c>
      <c r="Q27" s="142">
        <v>208.98484480166459</v>
      </c>
      <c r="R27" s="142">
        <v>144.01286815058339</v>
      </c>
      <c r="S27" s="142">
        <v>93.834411172617223</v>
      </c>
      <c r="T27" s="142">
        <v>56.300646703570337</v>
      </c>
      <c r="U27" s="142">
        <v>33.780388022142198</v>
      </c>
      <c r="V27" s="142">
        <v>20.268232813285319</v>
      </c>
      <c r="W27" s="142">
        <v>12.16093968797119</v>
      </c>
      <c r="X27" s="142">
        <v>19.879816152771969</v>
      </c>
      <c r="Y27" s="142">
        <v>42.142495840922798</v>
      </c>
      <c r="Z27" s="142">
        <v>58.999494177291922</v>
      </c>
      <c r="AA27" s="142">
        <v>82.599291848208722</v>
      </c>
      <c r="AB27" s="142">
        <v>115.6390085874922</v>
      </c>
    </row>
    <row r="28" spans="1:28" x14ac:dyDescent="0.2">
      <c r="A28" s="143" t="s">
        <v>335</v>
      </c>
      <c r="B28" s="23" t="s">
        <v>279</v>
      </c>
      <c r="C28" s="23" t="s">
        <v>135</v>
      </c>
      <c r="D28" s="142"/>
      <c r="E28" s="142"/>
      <c r="F28" s="142"/>
      <c r="G28" s="142"/>
      <c r="H28" s="142"/>
      <c r="I28" s="142"/>
      <c r="J28" s="142"/>
      <c r="K28" s="142"/>
      <c r="L28" s="142"/>
      <c r="M28" s="142"/>
      <c r="N28" s="142"/>
      <c r="O28" s="142"/>
      <c r="P28" s="142"/>
      <c r="Q28" s="142"/>
      <c r="R28" s="142"/>
      <c r="S28" s="142"/>
      <c r="T28" s="142"/>
      <c r="U28" s="142"/>
      <c r="V28" s="142"/>
      <c r="W28" s="142">
        <v>-1000000</v>
      </c>
      <c r="X28" s="142">
        <v>-1000000</v>
      </c>
      <c r="Y28" s="142">
        <v>-1000000</v>
      </c>
      <c r="Z28" s="142">
        <v>-1000000</v>
      </c>
      <c r="AA28" s="142">
        <v>-1000000</v>
      </c>
      <c r="AB28" s="142">
        <v>-1000000</v>
      </c>
    </row>
    <row r="29" spans="1:28" x14ac:dyDescent="0.2">
      <c r="A29" s="143" t="s">
        <v>301</v>
      </c>
      <c r="B29" s="23" t="s">
        <v>279</v>
      </c>
      <c r="C29" s="23" t="s">
        <v>135</v>
      </c>
      <c r="D29" s="142">
        <v>56</v>
      </c>
      <c r="E29" s="142">
        <v>56</v>
      </c>
      <c r="F29" s="142">
        <v>56</v>
      </c>
      <c r="G29" s="142">
        <v>56</v>
      </c>
      <c r="H29" s="142">
        <v>56</v>
      </c>
      <c r="I29" s="142">
        <v>56</v>
      </c>
      <c r="J29" s="142">
        <v>56</v>
      </c>
      <c r="K29" s="142">
        <v>56</v>
      </c>
      <c r="L29" s="142">
        <v>56</v>
      </c>
      <c r="M29" s="142">
        <v>56</v>
      </c>
      <c r="N29" s="142">
        <v>56</v>
      </c>
      <c r="O29" s="142">
        <v>56</v>
      </c>
      <c r="P29" s="142">
        <v>56</v>
      </c>
      <c r="Q29" s="142">
        <v>56</v>
      </c>
      <c r="R29" s="142">
        <v>56</v>
      </c>
      <c r="S29" s="142">
        <v>56</v>
      </c>
      <c r="T29" s="142">
        <v>56</v>
      </c>
      <c r="U29" s="142">
        <v>56</v>
      </c>
      <c r="V29" s="142">
        <v>56</v>
      </c>
      <c r="W29" s="142">
        <v>56</v>
      </c>
      <c r="X29" s="142">
        <v>56</v>
      </c>
      <c r="Y29" s="142">
        <v>56</v>
      </c>
      <c r="Z29" s="142">
        <v>56</v>
      </c>
      <c r="AA29" s="142">
        <v>56</v>
      </c>
      <c r="AB29" s="142">
        <v>56</v>
      </c>
    </row>
    <row r="30" spans="1:28" x14ac:dyDescent="0.2">
      <c r="A30" s="143" t="s">
        <v>300</v>
      </c>
      <c r="B30" s="23" t="s">
        <v>279</v>
      </c>
      <c r="C30" s="23" t="s">
        <v>135</v>
      </c>
      <c r="D30" s="142">
        <v>31</v>
      </c>
      <c r="E30" s="142">
        <v>31</v>
      </c>
      <c r="F30" s="142">
        <v>31</v>
      </c>
      <c r="G30" s="142">
        <v>31</v>
      </c>
      <c r="H30" s="142">
        <v>31</v>
      </c>
      <c r="I30" s="142">
        <v>31</v>
      </c>
      <c r="J30" s="142">
        <v>31</v>
      </c>
      <c r="K30" s="142">
        <v>31</v>
      </c>
      <c r="L30" s="142">
        <v>31</v>
      </c>
      <c r="M30" s="142">
        <v>31</v>
      </c>
      <c r="N30" s="142">
        <v>31</v>
      </c>
      <c r="O30" s="142">
        <v>31</v>
      </c>
      <c r="P30" s="142">
        <v>31</v>
      </c>
      <c r="Q30" s="142">
        <v>31</v>
      </c>
      <c r="R30" s="142">
        <v>31</v>
      </c>
      <c r="S30" s="142">
        <v>31</v>
      </c>
      <c r="T30" s="142">
        <v>31</v>
      </c>
      <c r="U30" s="142">
        <v>31</v>
      </c>
      <c r="V30" s="142">
        <v>31</v>
      </c>
      <c r="W30" s="142">
        <v>31</v>
      </c>
      <c r="X30" s="142">
        <v>31</v>
      </c>
      <c r="Y30" s="142">
        <v>31</v>
      </c>
      <c r="Z30" s="142">
        <v>31</v>
      </c>
      <c r="AA30" s="142">
        <v>31</v>
      </c>
      <c r="AB30" s="142">
        <v>31</v>
      </c>
    </row>
    <row r="31" spans="1:28" x14ac:dyDescent="0.2">
      <c r="A31" s="143" t="s">
        <v>334</v>
      </c>
      <c r="B31" s="23" t="s">
        <v>279</v>
      </c>
      <c r="C31" s="23" t="s">
        <v>135</v>
      </c>
      <c r="D31" s="142"/>
      <c r="E31" s="142"/>
      <c r="F31" s="142"/>
      <c r="G31" s="142"/>
      <c r="H31" s="142"/>
      <c r="I31" s="142"/>
      <c r="J31" s="142"/>
      <c r="K31" s="142"/>
      <c r="L31" s="142"/>
      <c r="M31" s="142"/>
      <c r="N31" s="142"/>
      <c r="O31" s="142"/>
      <c r="P31" s="142"/>
      <c r="Q31" s="142"/>
      <c r="R31" s="142">
        <v>-1000000</v>
      </c>
      <c r="S31" s="142">
        <v>-1000000</v>
      </c>
      <c r="T31" s="142">
        <v>-1000000</v>
      </c>
      <c r="U31" s="142">
        <v>-1000000</v>
      </c>
      <c r="V31" s="142">
        <v>-1000000</v>
      </c>
      <c r="W31" s="142">
        <v>-1000000</v>
      </c>
      <c r="X31" s="142">
        <v>-1000000</v>
      </c>
      <c r="Y31" s="142">
        <v>-1000000</v>
      </c>
      <c r="Z31" s="142">
        <v>-1000000</v>
      </c>
      <c r="AA31" s="142"/>
      <c r="AB31" s="142"/>
    </row>
    <row r="32" spans="1:28" x14ac:dyDescent="0.2">
      <c r="A32" s="143" t="s">
        <v>299</v>
      </c>
      <c r="B32" s="23" t="s">
        <v>279</v>
      </c>
      <c r="C32" s="23" t="s">
        <v>135</v>
      </c>
      <c r="D32" s="142">
        <v>57.74</v>
      </c>
      <c r="E32" s="142">
        <v>57.74</v>
      </c>
      <c r="F32" s="142">
        <v>57.74</v>
      </c>
      <c r="G32" s="142">
        <v>57.74</v>
      </c>
      <c r="H32" s="142">
        <v>57.74</v>
      </c>
      <c r="I32" s="142">
        <v>57.74</v>
      </c>
      <c r="J32" s="142">
        <v>57.74</v>
      </c>
      <c r="K32" s="142">
        <v>57.74</v>
      </c>
      <c r="L32" s="142">
        <v>57.74</v>
      </c>
      <c r="M32" s="142">
        <v>57.74</v>
      </c>
      <c r="N32" s="142">
        <v>57.74</v>
      </c>
      <c r="O32" s="142">
        <v>57.74</v>
      </c>
      <c r="P32" s="142">
        <v>57.74</v>
      </c>
      <c r="Q32" s="142">
        <v>57.74</v>
      </c>
      <c r="R32" s="142">
        <v>57.74</v>
      </c>
      <c r="S32" s="142">
        <v>57.74</v>
      </c>
      <c r="T32" s="142">
        <v>57.74</v>
      </c>
      <c r="U32" s="142">
        <v>57.74</v>
      </c>
      <c r="V32" s="142">
        <v>57.74</v>
      </c>
      <c r="W32" s="142">
        <v>57.74</v>
      </c>
      <c r="X32" s="142">
        <v>57.74</v>
      </c>
      <c r="Y32" s="142">
        <v>57.74</v>
      </c>
      <c r="Z32" s="142">
        <v>57.74</v>
      </c>
      <c r="AA32" s="142">
        <v>57.74</v>
      </c>
      <c r="AB32" s="142">
        <v>57.74</v>
      </c>
    </row>
    <row r="33" spans="1:28" x14ac:dyDescent="0.2">
      <c r="A33" s="143" t="s">
        <v>298</v>
      </c>
      <c r="B33" s="23" t="s">
        <v>279</v>
      </c>
      <c r="C33" s="23" t="s">
        <v>135</v>
      </c>
      <c r="D33" s="142">
        <v>100.82</v>
      </c>
      <c r="E33" s="142">
        <v>100.82</v>
      </c>
      <c r="F33" s="142">
        <v>100.82</v>
      </c>
      <c r="G33" s="142">
        <v>100.5</v>
      </c>
      <c r="H33" s="142">
        <v>100.5</v>
      </c>
      <c r="I33" s="142">
        <v>100.5</v>
      </c>
      <c r="J33" s="142">
        <v>100.5</v>
      </c>
      <c r="K33" s="142">
        <v>100.5</v>
      </c>
      <c r="L33" s="142">
        <v>100.5</v>
      </c>
      <c r="M33" s="142">
        <v>100.5</v>
      </c>
      <c r="N33" s="142">
        <v>100.5</v>
      </c>
      <c r="O33" s="142">
        <v>100.5</v>
      </c>
      <c r="P33" s="142">
        <v>100.5</v>
      </c>
      <c r="Q33" s="142">
        <v>100.5</v>
      </c>
      <c r="R33" s="142">
        <v>100.5</v>
      </c>
      <c r="S33" s="142">
        <v>100.5</v>
      </c>
      <c r="T33" s="142">
        <v>100.5</v>
      </c>
      <c r="U33" s="142">
        <v>100.5</v>
      </c>
      <c r="V33" s="142">
        <v>100.5</v>
      </c>
      <c r="W33" s="142">
        <v>100.5</v>
      </c>
      <c r="X33" s="142">
        <v>100.5</v>
      </c>
      <c r="Y33" s="142">
        <v>100.5</v>
      </c>
      <c r="Z33" s="142">
        <v>100.5</v>
      </c>
      <c r="AA33" s="142">
        <v>100.5</v>
      </c>
      <c r="AB33" s="142">
        <v>100.5</v>
      </c>
    </row>
    <row r="34" spans="1:28" x14ac:dyDescent="0.2">
      <c r="A34" s="143" t="s">
        <v>297</v>
      </c>
      <c r="B34" s="23" t="s">
        <v>279</v>
      </c>
      <c r="C34" s="23" t="s">
        <v>135</v>
      </c>
      <c r="D34" s="142">
        <v>89.37</v>
      </c>
      <c r="E34" s="142">
        <v>89.15</v>
      </c>
      <c r="F34" s="142">
        <v>87.89</v>
      </c>
      <c r="G34" s="142">
        <v>81.7</v>
      </c>
      <c r="H34" s="142">
        <v>80.17</v>
      </c>
      <c r="I34" s="142">
        <v>78.63</v>
      </c>
      <c r="J34" s="142">
        <v>75.569999999999993</v>
      </c>
      <c r="K34" s="142">
        <v>74.03</v>
      </c>
      <c r="L34" s="142">
        <v>69.27</v>
      </c>
      <c r="M34" s="142">
        <v>64.510000000000005</v>
      </c>
      <c r="N34" s="142">
        <v>59.75</v>
      </c>
      <c r="O34" s="142">
        <v>54.99</v>
      </c>
      <c r="P34" s="142">
        <v>50.23</v>
      </c>
      <c r="Q34" s="142">
        <v>45.47</v>
      </c>
      <c r="R34" s="142">
        <v>40.71</v>
      </c>
      <c r="S34" s="142">
        <v>35.950000000000003</v>
      </c>
      <c r="T34" s="142">
        <v>31.19</v>
      </c>
      <c r="U34" s="142">
        <v>26.44</v>
      </c>
      <c r="V34" s="142">
        <v>23.26</v>
      </c>
      <c r="W34" s="142">
        <v>20.09</v>
      </c>
      <c r="X34" s="142">
        <v>16.920000000000002</v>
      </c>
      <c r="Y34" s="142">
        <v>13.74</v>
      </c>
      <c r="Z34" s="142">
        <v>10.57</v>
      </c>
      <c r="AA34" s="142">
        <v>10.57</v>
      </c>
      <c r="AB34" s="142">
        <v>10.57</v>
      </c>
    </row>
    <row r="35" spans="1:28" x14ac:dyDescent="0.2">
      <c r="A35" s="143" t="s">
        <v>296</v>
      </c>
      <c r="B35" s="23" t="s">
        <v>279</v>
      </c>
      <c r="C35" s="23" t="s">
        <v>135</v>
      </c>
      <c r="D35" s="142">
        <v>-293</v>
      </c>
      <c r="E35" s="142">
        <v>-293</v>
      </c>
      <c r="F35" s="142">
        <v>-293</v>
      </c>
      <c r="G35" s="142">
        <v>-293</v>
      </c>
      <c r="H35" s="142">
        <v>-293</v>
      </c>
      <c r="I35" s="142">
        <v>-293</v>
      </c>
      <c r="J35" s="142">
        <v>-293</v>
      </c>
      <c r="K35" s="142">
        <v>-293</v>
      </c>
      <c r="L35" s="142">
        <v>-293</v>
      </c>
      <c r="M35" s="142">
        <v>-293</v>
      </c>
      <c r="N35" s="142"/>
      <c r="O35" s="142"/>
      <c r="P35" s="142"/>
      <c r="Q35" s="142"/>
      <c r="R35" s="142"/>
      <c r="S35" s="142"/>
      <c r="T35" s="142"/>
      <c r="U35" s="142"/>
      <c r="V35" s="142"/>
      <c r="W35" s="142"/>
      <c r="X35" s="142"/>
      <c r="Y35" s="142"/>
      <c r="Z35" s="142"/>
      <c r="AA35" s="142"/>
      <c r="AB35" s="142"/>
    </row>
    <row r="36" spans="1:28" x14ac:dyDescent="0.2">
      <c r="A36" s="143" t="s">
        <v>295</v>
      </c>
      <c r="B36" s="23" t="s">
        <v>279</v>
      </c>
      <c r="C36" s="23" t="s">
        <v>135</v>
      </c>
      <c r="D36" s="142"/>
      <c r="E36" s="142"/>
      <c r="F36" s="142"/>
      <c r="G36" s="142">
        <v>-440</v>
      </c>
      <c r="H36" s="142"/>
      <c r="I36" s="142"/>
      <c r="J36" s="142"/>
      <c r="K36" s="142"/>
      <c r="L36" s="142"/>
      <c r="M36" s="142"/>
      <c r="N36" s="142"/>
      <c r="O36" s="142"/>
      <c r="P36" s="142"/>
      <c r="Q36" s="142">
        <v>-440</v>
      </c>
      <c r="R36" s="142">
        <v>-440</v>
      </c>
      <c r="S36" s="142">
        <v>-440</v>
      </c>
      <c r="T36" s="142">
        <v>-440</v>
      </c>
      <c r="U36" s="142">
        <v>-440</v>
      </c>
      <c r="V36" s="142"/>
      <c r="W36" s="142"/>
      <c r="X36" s="142"/>
      <c r="Y36" s="142"/>
      <c r="Z36" s="142"/>
      <c r="AA36" s="142"/>
      <c r="AB36" s="142"/>
    </row>
    <row r="37" spans="1:28" x14ac:dyDescent="0.2">
      <c r="A37" s="143" t="s">
        <v>294</v>
      </c>
      <c r="B37" s="23" t="s">
        <v>279</v>
      </c>
      <c r="C37" s="23" t="s">
        <v>135</v>
      </c>
      <c r="D37" s="142">
        <v>76.73</v>
      </c>
      <c r="E37" s="142">
        <v>81</v>
      </c>
      <c r="F37" s="142">
        <v>84.7</v>
      </c>
      <c r="G37" s="142">
        <v>0</v>
      </c>
      <c r="H37" s="142">
        <v>0</v>
      </c>
      <c r="I37" s="142">
        <v>0</v>
      </c>
      <c r="J37" s="142">
        <v>0</v>
      </c>
      <c r="K37" s="142">
        <v>0</v>
      </c>
      <c r="L37" s="142">
        <v>0</v>
      </c>
      <c r="M37" s="142">
        <v>0</v>
      </c>
      <c r="N37" s="142">
        <v>0</v>
      </c>
      <c r="O37" s="142">
        <v>0</v>
      </c>
      <c r="P37" s="142">
        <v>0</v>
      </c>
      <c r="Q37" s="142">
        <v>0</v>
      </c>
      <c r="R37" s="142">
        <v>0</v>
      </c>
      <c r="S37" s="142">
        <v>0</v>
      </c>
      <c r="T37" s="142">
        <v>0</v>
      </c>
      <c r="U37" s="142">
        <v>0</v>
      </c>
      <c r="V37" s="142">
        <v>0</v>
      </c>
      <c r="W37" s="142">
        <v>0</v>
      </c>
      <c r="X37" s="142">
        <v>0</v>
      </c>
      <c r="Y37" s="142">
        <v>0</v>
      </c>
      <c r="Z37" s="142">
        <v>0</v>
      </c>
      <c r="AA37" s="142">
        <v>0</v>
      </c>
      <c r="AB37" s="142">
        <v>0</v>
      </c>
    </row>
    <row r="38" spans="1:28" x14ac:dyDescent="0.2">
      <c r="A38" s="143" t="s">
        <v>293</v>
      </c>
      <c r="B38" s="23" t="s">
        <v>279</v>
      </c>
      <c r="C38" s="23" t="s">
        <v>135</v>
      </c>
      <c r="D38" s="142"/>
      <c r="E38" s="142"/>
      <c r="F38" s="142"/>
      <c r="G38" s="142">
        <v>-440</v>
      </c>
      <c r="H38" s="142">
        <v>-440</v>
      </c>
      <c r="I38" s="142">
        <v>-440</v>
      </c>
      <c r="J38" s="142">
        <v>-440</v>
      </c>
      <c r="K38" s="142"/>
      <c r="L38" s="142"/>
      <c r="M38" s="142"/>
      <c r="N38" s="142">
        <v>-440</v>
      </c>
      <c r="O38" s="142">
        <v>-440</v>
      </c>
      <c r="P38" s="142">
        <v>-440</v>
      </c>
      <c r="Q38" s="142">
        <v>-440</v>
      </c>
      <c r="R38" s="142">
        <v>-440</v>
      </c>
      <c r="S38" s="142">
        <v>-440</v>
      </c>
      <c r="T38" s="142">
        <v>-440</v>
      </c>
      <c r="U38" s="142">
        <v>-440</v>
      </c>
      <c r="V38" s="142">
        <v>-440</v>
      </c>
      <c r="W38" s="142">
        <v>-440</v>
      </c>
      <c r="X38" s="142">
        <v>-440</v>
      </c>
      <c r="Y38" s="142">
        <v>-440</v>
      </c>
      <c r="Z38" s="142">
        <v>-440</v>
      </c>
      <c r="AA38" s="142">
        <v>-440</v>
      </c>
      <c r="AB38" s="142">
        <v>-440</v>
      </c>
    </row>
    <row r="39" spans="1:28" x14ac:dyDescent="0.2">
      <c r="A39" s="143" t="s">
        <v>292</v>
      </c>
      <c r="B39" s="23" t="s">
        <v>279</v>
      </c>
      <c r="C39" s="23" t="s">
        <v>135</v>
      </c>
      <c r="D39" s="142">
        <v>76.73</v>
      </c>
      <c r="E39" s="142">
        <v>81</v>
      </c>
      <c r="F39" s="142">
        <v>84.7</v>
      </c>
      <c r="G39" s="142">
        <v>0</v>
      </c>
      <c r="H39" s="142">
        <v>0</v>
      </c>
      <c r="I39" s="142">
        <v>0</v>
      </c>
      <c r="J39" s="142">
        <v>0</v>
      </c>
      <c r="K39" s="142">
        <v>0</v>
      </c>
      <c r="L39" s="142">
        <v>0</v>
      </c>
      <c r="M39" s="142">
        <v>0</v>
      </c>
      <c r="N39" s="142">
        <v>0</v>
      </c>
      <c r="O39" s="142">
        <v>0</v>
      </c>
      <c r="P39" s="142">
        <v>0</v>
      </c>
      <c r="Q39" s="142">
        <v>0</v>
      </c>
      <c r="R39" s="142">
        <v>0</v>
      </c>
      <c r="S39" s="142">
        <v>0</v>
      </c>
      <c r="T39" s="142">
        <v>0</v>
      </c>
      <c r="U39" s="142">
        <v>0</v>
      </c>
      <c r="V39" s="142">
        <v>0</v>
      </c>
      <c r="W39" s="142">
        <v>0</v>
      </c>
      <c r="X39" s="142">
        <v>0</v>
      </c>
      <c r="Y39" s="142">
        <v>0</v>
      </c>
      <c r="Z39" s="142">
        <v>0</v>
      </c>
      <c r="AA39" s="142">
        <v>0</v>
      </c>
      <c r="AB39" s="142">
        <v>0</v>
      </c>
    </row>
    <row r="40" spans="1:28" x14ac:dyDescent="0.2">
      <c r="A40" s="143" t="s">
        <v>291</v>
      </c>
      <c r="B40" s="23" t="s">
        <v>279</v>
      </c>
      <c r="C40" s="23" t="s">
        <v>135</v>
      </c>
      <c r="D40" s="142">
        <v>66</v>
      </c>
      <c r="E40" s="142">
        <v>59</v>
      </c>
      <c r="F40" s="142">
        <v>59</v>
      </c>
      <c r="G40" s="142">
        <v>35</v>
      </c>
      <c r="H40" s="142">
        <v>35</v>
      </c>
      <c r="I40" s="142">
        <v>35</v>
      </c>
      <c r="J40" s="142">
        <v>35</v>
      </c>
      <c r="K40" s="142">
        <v>54.94</v>
      </c>
      <c r="L40" s="142">
        <v>37.840000000000003</v>
      </c>
      <c r="M40" s="142">
        <v>35</v>
      </c>
      <c r="N40" s="142">
        <v>35</v>
      </c>
      <c r="O40" s="142">
        <v>35</v>
      </c>
      <c r="P40" s="142">
        <v>35</v>
      </c>
      <c r="Q40" s="142">
        <v>35</v>
      </c>
      <c r="R40" s="142">
        <v>35</v>
      </c>
      <c r="S40" s="142">
        <v>35</v>
      </c>
      <c r="T40" s="142">
        <v>35</v>
      </c>
      <c r="U40" s="142">
        <v>35</v>
      </c>
      <c r="V40" s="142">
        <v>35</v>
      </c>
      <c r="W40" s="142">
        <v>35</v>
      </c>
      <c r="X40" s="142">
        <v>35</v>
      </c>
      <c r="Y40" s="142">
        <v>35</v>
      </c>
      <c r="Z40" s="142">
        <v>35</v>
      </c>
      <c r="AA40" s="142">
        <v>35</v>
      </c>
      <c r="AB40" s="142">
        <v>35</v>
      </c>
    </row>
    <row r="41" spans="1:28" x14ac:dyDescent="0.2">
      <c r="A41" s="143" t="s">
        <v>290</v>
      </c>
      <c r="B41" s="23" t="s">
        <v>279</v>
      </c>
      <c r="C41" s="23" t="s">
        <v>135</v>
      </c>
      <c r="D41" s="142">
        <v>66</v>
      </c>
      <c r="E41" s="142">
        <v>59</v>
      </c>
      <c r="F41" s="142">
        <v>59</v>
      </c>
      <c r="G41" s="142">
        <v>35</v>
      </c>
      <c r="H41" s="142">
        <v>35</v>
      </c>
      <c r="I41" s="142">
        <v>57</v>
      </c>
      <c r="J41" s="142">
        <v>35</v>
      </c>
      <c r="K41" s="142">
        <v>56</v>
      </c>
      <c r="L41" s="142">
        <v>56</v>
      </c>
      <c r="M41" s="142">
        <v>55</v>
      </c>
      <c r="N41" s="142">
        <v>35</v>
      </c>
      <c r="O41" s="142">
        <v>35</v>
      </c>
      <c r="P41" s="142">
        <v>35</v>
      </c>
      <c r="Q41" s="142">
        <v>35</v>
      </c>
      <c r="R41" s="142">
        <v>35</v>
      </c>
      <c r="S41" s="142">
        <v>35</v>
      </c>
      <c r="T41" s="142">
        <v>35</v>
      </c>
      <c r="U41" s="142">
        <v>35</v>
      </c>
      <c r="V41" s="142">
        <v>35</v>
      </c>
      <c r="W41" s="142">
        <v>35</v>
      </c>
      <c r="X41" s="142">
        <v>35</v>
      </c>
      <c r="Y41" s="142">
        <v>35</v>
      </c>
      <c r="Z41" s="142">
        <v>35</v>
      </c>
      <c r="AA41" s="142">
        <v>52</v>
      </c>
      <c r="AB41" s="142">
        <v>52</v>
      </c>
    </row>
    <row r="42" spans="1:28" x14ac:dyDescent="0.2">
      <c r="A42" s="143" t="s">
        <v>289</v>
      </c>
      <c r="B42" s="23" t="s">
        <v>279</v>
      </c>
      <c r="C42" s="23" t="s">
        <v>135</v>
      </c>
      <c r="D42" s="142"/>
      <c r="E42" s="142"/>
      <c r="F42" s="142"/>
      <c r="G42" s="142"/>
      <c r="H42" s="142"/>
      <c r="I42" s="142"/>
      <c r="J42" s="142"/>
      <c r="K42" s="142"/>
      <c r="L42" s="142"/>
      <c r="M42" s="142"/>
      <c r="N42" s="142"/>
      <c r="O42" s="142"/>
      <c r="P42" s="142"/>
      <c r="Q42" s="142">
        <v>10.51</v>
      </c>
      <c r="R42" s="142">
        <v>10.51</v>
      </c>
      <c r="S42" s="142">
        <v>10.51</v>
      </c>
      <c r="T42" s="142">
        <v>10.51</v>
      </c>
      <c r="U42" s="142">
        <v>10.51</v>
      </c>
      <c r="V42" s="142">
        <v>10.51</v>
      </c>
      <c r="W42" s="142">
        <v>10.51</v>
      </c>
      <c r="X42" s="142">
        <v>10.51</v>
      </c>
      <c r="Y42" s="142">
        <v>10.51</v>
      </c>
      <c r="Z42" s="142">
        <v>10.51</v>
      </c>
      <c r="AA42" s="142">
        <v>10.51</v>
      </c>
      <c r="AB42" s="142">
        <v>10.51</v>
      </c>
    </row>
    <row r="43" spans="1:28" x14ac:dyDescent="0.2">
      <c r="A43" s="143" t="s">
        <v>288</v>
      </c>
      <c r="B43" s="23" t="s">
        <v>279</v>
      </c>
      <c r="C43" s="23" t="s">
        <v>135</v>
      </c>
      <c r="D43" s="142"/>
      <c r="E43" s="142"/>
      <c r="F43" s="142"/>
      <c r="G43" s="142">
        <v>-353</v>
      </c>
      <c r="H43" s="142">
        <v>-353</v>
      </c>
      <c r="I43" s="142">
        <v>-353</v>
      </c>
      <c r="J43" s="142">
        <v>-353</v>
      </c>
      <c r="K43" s="142">
        <v>-353</v>
      </c>
      <c r="L43" s="142">
        <v>-353</v>
      </c>
      <c r="M43" s="142">
        <v>-353</v>
      </c>
      <c r="N43" s="142">
        <v>-353</v>
      </c>
      <c r="O43" s="142">
        <v>-353</v>
      </c>
      <c r="P43" s="142">
        <v>-353</v>
      </c>
      <c r="Q43" s="142">
        <v>-353</v>
      </c>
      <c r="R43" s="142">
        <v>-353</v>
      </c>
      <c r="S43" s="142">
        <v>-353</v>
      </c>
      <c r="T43" s="142">
        <v>-353</v>
      </c>
      <c r="U43" s="142">
        <v>-353</v>
      </c>
      <c r="V43" s="142">
        <v>-353</v>
      </c>
      <c r="W43" s="142">
        <v>-353</v>
      </c>
      <c r="X43" s="142">
        <v>-353</v>
      </c>
      <c r="Y43" s="142">
        <v>-353</v>
      </c>
      <c r="Z43" s="142">
        <v>-353</v>
      </c>
      <c r="AA43" s="142">
        <v>-353</v>
      </c>
      <c r="AB43" s="142">
        <v>-353</v>
      </c>
    </row>
    <row r="44" spans="1:28" x14ac:dyDescent="0.2">
      <c r="A44" s="143" t="s">
        <v>286</v>
      </c>
      <c r="B44" s="23" t="s">
        <v>279</v>
      </c>
      <c r="C44" s="23" t="s">
        <v>135</v>
      </c>
      <c r="D44" s="142"/>
      <c r="E44" s="142">
        <v>99</v>
      </c>
      <c r="F44" s="142">
        <v>99</v>
      </c>
      <c r="G44" s="142"/>
      <c r="H44" s="142"/>
      <c r="I44" s="142"/>
      <c r="J44" s="142"/>
      <c r="K44" s="142"/>
      <c r="L44" s="142">
        <v>99</v>
      </c>
      <c r="M44" s="142">
        <v>99</v>
      </c>
      <c r="N44" s="142">
        <v>99</v>
      </c>
      <c r="O44" s="142">
        <v>99</v>
      </c>
      <c r="P44" s="142">
        <v>99</v>
      </c>
      <c r="Q44" s="142">
        <v>99</v>
      </c>
      <c r="R44" s="142">
        <v>99</v>
      </c>
      <c r="S44" s="142">
        <v>99</v>
      </c>
      <c r="T44" s="142">
        <v>99</v>
      </c>
      <c r="U44" s="142">
        <v>99</v>
      </c>
      <c r="V44" s="142">
        <v>99</v>
      </c>
      <c r="W44" s="142"/>
      <c r="X44" s="142">
        <v>99</v>
      </c>
      <c r="Y44" s="142">
        <v>99</v>
      </c>
      <c r="Z44" s="142">
        <v>99</v>
      </c>
      <c r="AA44" s="142">
        <v>99</v>
      </c>
      <c r="AB44" s="142">
        <v>99</v>
      </c>
    </row>
    <row r="45" spans="1:28" x14ac:dyDescent="0.2">
      <c r="A45" s="143" t="s">
        <v>333</v>
      </c>
      <c r="B45" s="23" t="s">
        <v>279</v>
      </c>
      <c r="C45" s="23" t="s">
        <v>135</v>
      </c>
      <c r="D45" s="142"/>
      <c r="E45" s="142"/>
      <c r="F45" s="142"/>
      <c r="G45" s="142"/>
      <c r="H45" s="142"/>
      <c r="I45" s="142"/>
      <c r="J45" s="142"/>
      <c r="K45" s="142"/>
      <c r="L45" s="142"/>
      <c r="M45" s="142"/>
      <c r="N45" s="142"/>
      <c r="O45" s="142"/>
      <c r="P45" s="142"/>
      <c r="Q45" s="142"/>
      <c r="R45" s="142">
        <v>10.51</v>
      </c>
      <c r="S45" s="142">
        <v>10.51</v>
      </c>
      <c r="T45" s="142">
        <v>10.51</v>
      </c>
      <c r="U45" s="142">
        <v>10.51</v>
      </c>
      <c r="V45" s="142">
        <v>10.51</v>
      </c>
      <c r="W45" s="142">
        <v>10.51</v>
      </c>
      <c r="X45" s="142">
        <v>10.51</v>
      </c>
      <c r="Y45" s="142">
        <v>10.51</v>
      </c>
      <c r="Z45" s="142">
        <v>10.51</v>
      </c>
      <c r="AA45" s="142">
        <v>10.51</v>
      </c>
      <c r="AB45" s="142">
        <v>10.51</v>
      </c>
    </row>
    <row r="46" spans="1:28" x14ac:dyDescent="0.2">
      <c r="A46" s="143" t="s">
        <v>285</v>
      </c>
      <c r="B46" s="23" t="s">
        <v>279</v>
      </c>
      <c r="C46" s="23" t="s">
        <v>135</v>
      </c>
      <c r="D46" s="142"/>
      <c r="E46" s="142"/>
      <c r="F46" s="142"/>
      <c r="G46" s="142">
        <v>-353</v>
      </c>
      <c r="H46" s="142">
        <v>-353</v>
      </c>
      <c r="I46" s="142">
        <v>-353</v>
      </c>
      <c r="J46" s="142">
        <v>-353</v>
      </c>
      <c r="K46" s="142">
        <v>-353</v>
      </c>
      <c r="L46" s="142">
        <v>-353</v>
      </c>
      <c r="M46" s="142">
        <v>-353</v>
      </c>
      <c r="N46" s="142">
        <v>-353</v>
      </c>
      <c r="O46" s="142">
        <v>-353</v>
      </c>
      <c r="P46" s="142">
        <v>-353</v>
      </c>
      <c r="Q46" s="142">
        <v>-353</v>
      </c>
      <c r="R46" s="142">
        <v>-353</v>
      </c>
      <c r="S46" s="142">
        <v>-353</v>
      </c>
      <c r="T46" s="142">
        <v>-353</v>
      </c>
      <c r="U46" s="142"/>
      <c r="V46" s="142">
        <v>-353</v>
      </c>
      <c r="W46" s="142">
        <v>-353</v>
      </c>
      <c r="X46" s="142">
        <v>-353</v>
      </c>
      <c r="Y46" s="142">
        <v>-353</v>
      </c>
      <c r="Z46" s="142">
        <v>-353</v>
      </c>
      <c r="AA46" s="142">
        <v>-353</v>
      </c>
      <c r="AB46" s="142">
        <v>-353</v>
      </c>
    </row>
    <row r="47" spans="1:28" x14ac:dyDescent="0.2">
      <c r="A47" s="143" t="s">
        <v>283</v>
      </c>
      <c r="B47" s="23" t="s">
        <v>279</v>
      </c>
      <c r="C47" s="23" t="s">
        <v>135</v>
      </c>
      <c r="D47" s="142">
        <v>99</v>
      </c>
      <c r="E47" s="142">
        <v>99</v>
      </c>
      <c r="F47" s="142">
        <v>99</v>
      </c>
      <c r="G47" s="142"/>
      <c r="H47" s="142"/>
      <c r="I47" s="142"/>
      <c r="J47" s="142"/>
      <c r="K47" s="142"/>
      <c r="L47" s="142"/>
      <c r="M47" s="142">
        <v>99</v>
      </c>
      <c r="N47" s="142"/>
      <c r="O47" s="142">
        <v>99</v>
      </c>
      <c r="P47" s="142">
        <v>99</v>
      </c>
      <c r="Q47" s="142">
        <v>99</v>
      </c>
      <c r="R47" s="142">
        <v>99</v>
      </c>
      <c r="S47" s="142">
        <v>99</v>
      </c>
      <c r="T47" s="142">
        <v>99</v>
      </c>
      <c r="U47" s="142"/>
      <c r="V47" s="142"/>
      <c r="W47" s="142"/>
      <c r="X47" s="142">
        <v>99</v>
      </c>
      <c r="Y47" s="142">
        <v>99</v>
      </c>
      <c r="Z47" s="142">
        <v>99</v>
      </c>
      <c r="AA47" s="142">
        <v>99</v>
      </c>
      <c r="AB47" s="142">
        <v>99</v>
      </c>
    </row>
    <row r="48" spans="1:28" x14ac:dyDescent="0.2">
      <c r="A48" s="143" t="s">
        <v>282</v>
      </c>
      <c r="B48" s="23" t="s">
        <v>279</v>
      </c>
      <c r="C48" s="23" t="s">
        <v>135</v>
      </c>
      <c r="D48" s="142">
        <v>45</v>
      </c>
      <c r="E48" s="142">
        <v>45</v>
      </c>
      <c r="F48" s="142">
        <v>45</v>
      </c>
      <c r="G48" s="142">
        <v>45</v>
      </c>
      <c r="H48" s="142">
        <v>45</v>
      </c>
      <c r="I48" s="142">
        <v>45</v>
      </c>
      <c r="J48" s="142">
        <v>45</v>
      </c>
      <c r="K48" s="142">
        <v>45</v>
      </c>
      <c r="L48" s="142">
        <v>45</v>
      </c>
      <c r="M48" s="142">
        <v>45</v>
      </c>
      <c r="N48" s="142">
        <v>45</v>
      </c>
      <c r="O48" s="142">
        <v>45</v>
      </c>
      <c r="P48" s="142">
        <v>45</v>
      </c>
      <c r="Q48" s="142">
        <v>45</v>
      </c>
      <c r="R48" s="142">
        <v>45</v>
      </c>
      <c r="S48" s="142">
        <v>45</v>
      </c>
      <c r="T48" s="142">
        <v>45</v>
      </c>
      <c r="U48" s="142">
        <v>45</v>
      </c>
      <c r="V48" s="142">
        <v>45</v>
      </c>
      <c r="W48" s="142">
        <v>45</v>
      </c>
      <c r="X48" s="142">
        <v>45</v>
      </c>
      <c r="Y48" s="142">
        <v>45</v>
      </c>
      <c r="Z48" s="142">
        <v>45</v>
      </c>
      <c r="AA48" s="142">
        <v>45</v>
      </c>
      <c r="AB48" s="142">
        <v>45</v>
      </c>
    </row>
    <row r="49" spans="1:28" x14ac:dyDescent="0.2">
      <c r="A49" s="143" t="s">
        <v>281</v>
      </c>
      <c r="B49" s="23" t="s">
        <v>279</v>
      </c>
      <c r="C49" s="23" t="s">
        <v>135</v>
      </c>
      <c r="D49" s="142">
        <v>43.29</v>
      </c>
      <c r="E49" s="142">
        <v>41.13</v>
      </c>
      <c r="F49" s="142">
        <v>45.12</v>
      </c>
      <c r="G49" s="142">
        <v>46.85</v>
      </c>
      <c r="H49" s="142">
        <v>47.04</v>
      </c>
      <c r="I49" s="142">
        <v>47.15</v>
      </c>
      <c r="J49" s="142">
        <v>47.42</v>
      </c>
      <c r="K49" s="142">
        <v>47.05</v>
      </c>
      <c r="L49" s="142">
        <v>47.24</v>
      </c>
      <c r="M49" s="142">
        <v>47.75</v>
      </c>
      <c r="N49" s="142">
        <v>48.17</v>
      </c>
      <c r="O49" s="142">
        <v>48.35</v>
      </c>
      <c r="P49" s="142">
        <v>48.61</v>
      </c>
      <c r="Q49" s="142">
        <v>49.14</v>
      </c>
      <c r="R49" s="142">
        <v>49.39</v>
      </c>
      <c r="S49" s="142">
        <v>49.56</v>
      </c>
      <c r="T49" s="142">
        <v>49.68</v>
      </c>
      <c r="U49" s="142">
        <v>49.72</v>
      </c>
      <c r="V49" s="142">
        <v>49.87</v>
      </c>
      <c r="W49" s="142">
        <v>49.97</v>
      </c>
      <c r="X49" s="142">
        <v>49.97</v>
      </c>
      <c r="Y49" s="142">
        <v>50.14</v>
      </c>
      <c r="Z49" s="142">
        <v>50.35</v>
      </c>
      <c r="AA49" s="142">
        <v>50.54</v>
      </c>
      <c r="AB49" s="142">
        <v>50.67</v>
      </c>
    </row>
    <row r="50" spans="1:28" x14ac:dyDescent="0.2">
      <c r="A50" s="143" t="s">
        <v>280</v>
      </c>
      <c r="B50" s="23" t="s">
        <v>279</v>
      </c>
      <c r="C50" s="23" t="s">
        <v>135</v>
      </c>
      <c r="D50" s="142">
        <v>100.45</v>
      </c>
      <c r="E50" s="142">
        <v>100.45</v>
      </c>
      <c r="F50" s="142">
        <v>100.45</v>
      </c>
      <c r="G50" s="142">
        <v>105.8</v>
      </c>
      <c r="H50" s="142">
        <v>105.8</v>
      </c>
      <c r="I50" s="142">
        <v>105.8</v>
      </c>
      <c r="J50" s="142">
        <v>105.8</v>
      </c>
      <c r="K50" s="142">
        <v>105.8</v>
      </c>
      <c r="L50" s="142">
        <v>105.8</v>
      </c>
      <c r="M50" s="142">
        <v>105.8</v>
      </c>
      <c r="N50" s="142">
        <v>105.8</v>
      </c>
      <c r="O50" s="142">
        <v>105.8</v>
      </c>
      <c r="P50" s="142">
        <v>105.8</v>
      </c>
      <c r="Q50" s="142">
        <v>105.8</v>
      </c>
      <c r="R50" s="142">
        <v>105.8</v>
      </c>
      <c r="S50" s="142">
        <v>105.8</v>
      </c>
      <c r="T50" s="142">
        <v>105.8</v>
      </c>
      <c r="U50" s="142">
        <v>105.8</v>
      </c>
      <c r="V50" s="142">
        <v>105.8</v>
      </c>
      <c r="W50" s="142">
        <v>105.8</v>
      </c>
      <c r="X50" s="142">
        <v>105.8</v>
      </c>
      <c r="Y50" s="142">
        <v>105.8</v>
      </c>
      <c r="Z50" s="142">
        <v>105.8</v>
      </c>
      <c r="AA50" s="142">
        <v>105.8</v>
      </c>
      <c r="AB50" s="142">
        <v>105.8</v>
      </c>
    </row>
    <row r="51" spans="1:28" x14ac:dyDescent="0.2">
      <c r="A51" s="143" t="s">
        <v>278</v>
      </c>
      <c r="B51" s="23" t="s">
        <v>278</v>
      </c>
      <c r="C51" s="23" t="s">
        <v>277</v>
      </c>
      <c r="D51" s="142">
        <v>0</v>
      </c>
      <c r="E51" s="142">
        <v>0</v>
      </c>
      <c r="F51" s="142">
        <v>0</v>
      </c>
      <c r="G51" s="142">
        <v>138</v>
      </c>
      <c r="H51" s="142">
        <v>112</v>
      </c>
      <c r="I51" s="142">
        <v>91</v>
      </c>
      <c r="J51" s="142">
        <v>112</v>
      </c>
      <c r="K51" s="142">
        <v>76</v>
      </c>
      <c r="L51" s="142">
        <v>76</v>
      </c>
      <c r="M51" s="142">
        <v>91</v>
      </c>
      <c r="N51" s="142">
        <v>138</v>
      </c>
      <c r="O51" s="142">
        <v>138</v>
      </c>
      <c r="P51" s="142">
        <v>201</v>
      </c>
      <c r="Q51" s="142">
        <v>201</v>
      </c>
      <c r="R51" s="142">
        <v>221</v>
      </c>
      <c r="S51" s="142">
        <v>221</v>
      </c>
      <c r="T51" s="142">
        <v>221</v>
      </c>
      <c r="U51" s="142">
        <v>221</v>
      </c>
      <c r="V51" s="142">
        <v>221</v>
      </c>
      <c r="W51" s="142">
        <v>217</v>
      </c>
      <c r="X51" s="142">
        <v>185</v>
      </c>
      <c r="Y51" s="142">
        <v>156</v>
      </c>
      <c r="Z51" s="142">
        <v>130</v>
      </c>
      <c r="AA51" s="142">
        <v>105</v>
      </c>
      <c r="AB51" s="142">
        <v>106</v>
      </c>
    </row>
    <row r="52" spans="1:28" x14ac:dyDescent="0.2">
      <c r="A52" s="143" t="s">
        <v>276</v>
      </c>
      <c r="B52" s="23" t="s">
        <v>8</v>
      </c>
      <c r="C52" s="23" t="s">
        <v>246</v>
      </c>
      <c r="D52" s="142">
        <v>0</v>
      </c>
      <c r="E52" s="142">
        <v>0</v>
      </c>
      <c r="F52" s="142">
        <v>0</v>
      </c>
      <c r="G52" s="142">
        <v>0</v>
      </c>
      <c r="H52" s="142">
        <v>0</v>
      </c>
      <c r="I52" s="142">
        <v>0</v>
      </c>
      <c r="J52" s="142">
        <v>0</v>
      </c>
      <c r="K52" s="142">
        <v>0</v>
      </c>
      <c r="L52" s="142">
        <v>0</v>
      </c>
      <c r="M52" s="142">
        <v>0</v>
      </c>
      <c r="N52" s="142">
        <v>0</v>
      </c>
      <c r="O52" s="142">
        <v>0</v>
      </c>
      <c r="P52" s="142">
        <v>0</v>
      </c>
      <c r="Q52" s="142">
        <v>0</v>
      </c>
      <c r="R52" s="142">
        <v>298943</v>
      </c>
      <c r="S52" s="142">
        <v>1434880</v>
      </c>
      <c r="T52" s="142">
        <v>3104826</v>
      </c>
      <c r="U52" s="142">
        <v>5313324</v>
      </c>
      <c r="V52" s="142">
        <v>5266218</v>
      </c>
      <c r="W52" s="142">
        <v>0</v>
      </c>
      <c r="X52" s="142">
        <v>0</v>
      </c>
      <c r="Y52" s="142">
        <v>0</v>
      </c>
      <c r="Z52" s="142">
        <v>0</v>
      </c>
      <c r="AA52" s="142">
        <v>0</v>
      </c>
      <c r="AB52" s="142">
        <v>0</v>
      </c>
    </row>
    <row r="53" spans="1:28" x14ac:dyDescent="0.2">
      <c r="A53" s="143" t="s">
        <v>275</v>
      </c>
      <c r="B53" s="23" t="s">
        <v>8</v>
      </c>
      <c r="C53" s="23" t="s">
        <v>246</v>
      </c>
      <c r="D53" s="142">
        <v>2849858</v>
      </c>
      <c r="E53" s="142">
        <v>3569822</v>
      </c>
      <c r="F53" s="142">
        <v>3442669</v>
      </c>
      <c r="G53" s="142">
        <v>4942714</v>
      </c>
      <c r="H53" s="142">
        <v>4641091</v>
      </c>
      <c r="I53" s="142">
        <v>3982057</v>
      </c>
      <c r="J53" s="142">
        <v>3859182</v>
      </c>
      <c r="K53" s="142">
        <v>1479661</v>
      </c>
      <c r="L53" s="142">
        <v>2402057</v>
      </c>
      <c r="M53" s="142">
        <v>2095011</v>
      </c>
      <c r="N53" s="142">
        <v>1884575</v>
      </c>
      <c r="O53" s="142">
        <v>1400549</v>
      </c>
      <c r="P53" s="142">
        <v>960020</v>
      </c>
      <c r="Q53" s="142">
        <v>565374</v>
      </c>
      <c r="R53" s="142">
        <v>218444</v>
      </c>
      <c r="S53" s="142">
        <v>-82887</v>
      </c>
      <c r="T53" s="142">
        <v>-341462</v>
      </c>
      <c r="U53" s="142">
        <v>-560638</v>
      </c>
      <c r="V53" s="142">
        <v>-668692</v>
      </c>
      <c r="W53" s="142">
        <v>-756176</v>
      </c>
      <c r="X53" s="142">
        <v>-825690</v>
      </c>
      <c r="Y53" s="142">
        <v>-879901</v>
      </c>
      <c r="Z53" s="142">
        <v>-920899</v>
      </c>
      <c r="AA53" s="142">
        <v>-1115594</v>
      </c>
      <c r="AB53" s="142">
        <v>-1056957</v>
      </c>
    </row>
    <row r="54" spans="1:28" x14ac:dyDescent="0.2">
      <c r="A54" s="143" t="s">
        <v>274</v>
      </c>
      <c r="B54" s="23" t="s">
        <v>8</v>
      </c>
      <c r="C54" s="23" t="s">
        <v>246</v>
      </c>
      <c r="D54" s="142">
        <v>0</v>
      </c>
      <c r="E54" s="142">
        <v>0</v>
      </c>
      <c r="F54" s="142">
        <v>0</v>
      </c>
      <c r="G54" s="142">
        <v>0</v>
      </c>
      <c r="H54" s="142">
        <v>0</v>
      </c>
      <c r="I54" s="142">
        <v>0</v>
      </c>
      <c r="J54" s="142">
        <v>0</v>
      </c>
      <c r="K54" s="142">
        <v>0</v>
      </c>
      <c r="L54" s="142">
        <v>0</v>
      </c>
      <c r="M54" s="142">
        <v>0</v>
      </c>
      <c r="N54" s="142">
        <v>0</v>
      </c>
      <c r="O54" s="142">
        <v>0</v>
      </c>
      <c r="P54" s="142">
        <v>0</v>
      </c>
      <c r="Q54" s="142">
        <v>0</v>
      </c>
      <c r="R54" s="142">
        <v>0</v>
      </c>
      <c r="S54" s="142">
        <v>0</v>
      </c>
      <c r="T54" s="142">
        <v>0</v>
      </c>
      <c r="U54" s="142">
        <v>0</v>
      </c>
      <c r="V54" s="142">
        <v>0</v>
      </c>
      <c r="W54" s="142">
        <v>5751536</v>
      </c>
      <c r="X54" s="142">
        <v>8553388</v>
      </c>
      <c r="Y54" s="142">
        <v>11894904</v>
      </c>
      <c r="Z54" s="142">
        <v>16127818</v>
      </c>
      <c r="AA54" s="142">
        <v>13707454</v>
      </c>
      <c r="AB54" s="142">
        <v>10997872</v>
      </c>
    </row>
    <row r="55" spans="1:28" x14ac:dyDescent="0.2">
      <c r="A55" s="143" t="s">
        <v>273</v>
      </c>
      <c r="B55" s="23" t="s">
        <v>8</v>
      </c>
      <c r="C55" s="23" t="s">
        <v>246</v>
      </c>
      <c r="D55" s="142">
        <v>-2755731</v>
      </c>
      <c r="E55" s="142">
        <v>-2285323</v>
      </c>
      <c r="F55" s="142">
        <v>-1524088</v>
      </c>
      <c r="G55" s="142">
        <v>-2021283</v>
      </c>
      <c r="H55" s="142">
        <v>-2189152</v>
      </c>
      <c r="I55" s="142">
        <v>-2337613</v>
      </c>
      <c r="J55" s="142">
        <v>-2467127</v>
      </c>
      <c r="K55" s="142">
        <v>-2950161</v>
      </c>
      <c r="L55" s="142">
        <v>-3139917</v>
      </c>
      <c r="M55" s="142">
        <v>-2928276</v>
      </c>
      <c r="N55" s="142">
        <v>-2717607</v>
      </c>
      <c r="O55" s="142">
        <v>-2820515</v>
      </c>
      <c r="P55" s="142">
        <v>-2602648</v>
      </c>
      <c r="Q55" s="142">
        <v>-1695350</v>
      </c>
      <c r="R55" s="142">
        <v>-1260453</v>
      </c>
      <c r="S55" s="142">
        <v>-881332</v>
      </c>
      <c r="T55" s="142">
        <v>-564835</v>
      </c>
      <c r="U55" s="142">
        <v>-360511</v>
      </c>
      <c r="V55" s="142">
        <v>-224954</v>
      </c>
      <c r="W55" s="142">
        <v>-140160</v>
      </c>
      <c r="X55" s="142">
        <v>-237606</v>
      </c>
      <c r="Y55" s="142">
        <v>-521673</v>
      </c>
      <c r="Z55" s="142">
        <v>-755514</v>
      </c>
      <c r="AA55" s="142">
        <v>-1057720</v>
      </c>
      <c r="AB55" s="142">
        <v>-1480808</v>
      </c>
    </row>
    <row r="56" spans="1:28" x14ac:dyDescent="0.2">
      <c r="A56" s="143" t="s">
        <v>272</v>
      </c>
      <c r="B56" s="23" t="s">
        <v>8</v>
      </c>
      <c r="C56" s="23" t="s">
        <v>246</v>
      </c>
      <c r="D56" s="142">
        <v>0</v>
      </c>
      <c r="E56" s="142">
        <v>0</v>
      </c>
      <c r="F56" s="142">
        <v>0</v>
      </c>
      <c r="G56" s="142">
        <v>0</v>
      </c>
      <c r="H56" s="142">
        <v>0</v>
      </c>
      <c r="I56" s="142">
        <v>0</v>
      </c>
      <c r="J56" s="142">
        <v>0</v>
      </c>
      <c r="K56" s="142">
        <v>0</v>
      </c>
      <c r="L56" s="142">
        <v>0</v>
      </c>
      <c r="M56" s="142">
        <v>0</v>
      </c>
      <c r="N56" s="142">
        <v>0</v>
      </c>
      <c r="O56" s="142">
        <v>0</v>
      </c>
      <c r="P56" s="142">
        <v>0</v>
      </c>
      <c r="Q56" s="142">
        <v>0</v>
      </c>
      <c r="R56" s="142">
        <v>0</v>
      </c>
      <c r="S56" s="142">
        <v>0</v>
      </c>
      <c r="T56" s="142">
        <v>0</v>
      </c>
      <c r="U56" s="142">
        <v>0</v>
      </c>
      <c r="V56" s="142">
        <v>0</v>
      </c>
      <c r="W56" s="142">
        <v>0</v>
      </c>
      <c r="X56" s="142">
        <v>0</v>
      </c>
      <c r="Y56" s="142">
        <v>0</v>
      </c>
      <c r="Z56" s="142">
        <v>0</v>
      </c>
      <c r="AA56" s="142">
        <v>0</v>
      </c>
      <c r="AB56" s="142">
        <v>0</v>
      </c>
    </row>
    <row r="57" spans="1:28" x14ac:dyDescent="0.2">
      <c r="A57" s="143" t="s">
        <v>271</v>
      </c>
      <c r="B57" s="23" t="s">
        <v>8</v>
      </c>
      <c r="C57" s="23" t="s">
        <v>246</v>
      </c>
      <c r="D57" s="142">
        <v>-16770170</v>
      </c>
      <c r="E57" s="142">
        <v>-18147930</v>
      </c>
      <c r="F57" s="142">
        <v>-19168677</v>
      </c>
      <c r="G57" s="142">
        <v>-32208894</v>
      </c>
      <c r="H57" s="142">
        <v>-33058085</v>
      </c>
      <c r="I57" s="142">
        <v>-33568343</v>
      </c>
      <c r="J57" s="142">
        <v>-35593502</v>
      </c>
      <c r="K57" s="142">
        <v>-35593913</v>
      </c>
      <c r="L57" s="142">
        <v>-38636987</v>
      </c>
      <c r="M57" s="142">
        <v>-41054506</v>
      </c>
      <c r="N57" s="142">
        <v>-42812700</v>
      </c>
      <c r="O57" s="142">
        <v>-43832324</v>
      </c>
      <c r="P57" s="142">
        <v>-44153916</v>
      </c>
      <c r="Q57" s="142">
        <v>-43799443</v>
      </c>
      <c r="R57" s="142">
        <v>-42948632</v>
      </c>
      <c r="S57" s="142">
        <v>-41662180</v>
      </c>
      <c r="T57" s="142">
        <v>-40017313</v>
      </c>
      <c r="U57" s="142">
        <v>-38083656</v>
      </c>
      <c r="V57" s="142">
        <v>-35234593</v>
      </c>
      <c r="W57" s="142">
        <v>-32344338</v>
      </c>
      <c r="X57" s="142">
        <v>-29457228</v>
      </c>
      <c r="Y57" s="142">
        <v>-26615876</v>
      </c>
      <c r="Z57" s="142">
        <v>-23831695</v>
      </c>
      <c r="AA57" s="142">
        <v>-20470247</v>
      </c>
      <c r="AB57" s="142">
        <v>-17674659</v>
      </c>
    </row>
    <row r="58" spans="1:28" x14ac:dyDescent="0.2">
      <c r="A58" s="143" t="s">
        <v>270</v>
      </c>
      <c r="B58" s="23" t="s">
        <v>8</v>
      </c>
      <c r="C58" s="23" t="s">
        <v>246</v>
      </c>
      <c r="D58" s="142">
        <v>0</v>
      </c>
      <c r="E58" s="142">
        <v>0</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0</v>
      </c>
      <c r="X58" s="142">
        <v>0</v>
      </c>
      <c r="Y58" s="142">
        <v>0</v>
      </c>
      <c r="Z58" s="142">
        <v>0</v>
      </c>
      <c r="AA58" s="142">
        <v>0</v>
      </c>
      <c r="AB58" s="142">
        <v>0</v>
      </c>
    </row>
    <row r="59" spans="1:28" x14ac:dyDescent="0.2">
      <c r="A59" s="143" t="s">
        <v>269</v>
      </c>
      <c r="B59" s="23" t="s">
        <v>8</v>
      </c>
      <c r="C59" s="23" t="s">
        <v>246</v>
      </c>
      <c r="D59" s="142">
        <v>62671</v>
      </c>
      <c r="E59" s="142">
        <v>62671</v>
      </c>
      <c r="F59" s="142">
        <v>62671</v>
      </c>
      <c r="G59" s="142">
        <v>62671</v>
      </c>
      <c r="H59" s="142">
        <v>62671</v>
      </c>
      <c r="I59" s="142">
        <v>62671</v>
      </c>
      <c r="J59" s="142">
        <v>62671</v>
      </c>
      <c r="K59" s="142">
        <v>62671</v>
      </c>
      <c r="L59" s="142">
        <v>62671</v>
      </c>
      <c r="M59" s="142">
        <v>62671</v>
      </c>
      <c r="N59" s="142">
        <v>62671</v>
      </c>
      <c r="O59" s="142">
        <v>62671</v>
      </c>
      <c r="P59" s="142">
        <v>62671</v>
      </c>
      <c r="Q59" s="142">
        <v>62671</v>
      </c>
      <c r="R59" s="142">
        <v>62671</v>
      </c>
      <c r="S59" s="142">
        <v>62671</v>
      </c>
      <c r="T59" s="142">
        <v>62671</v>
      </c>
      <c r="U59" s="142">
        <v>62671</v>
      </c>
      <c r="V59" s="142">
        <v>62671</v>
      </c>
      <c r="W59" s="142">
        <v>62671</v>
      </c>
      <c r="X59" s="142">
        <v>62671</v>
      </c>
      <c r="Y59" s="142">
        <v>62671</v>
      </c>
      <c r="Z59" s="142">
        <v>62671</v>
      </c>
      <c r="AA59" s="142">
        <v>62671</v>
      </c>
      <c r="AB59" s="142">
        <v>62671</v>
      </c>
    </row>
    <row r="60" spans="1:28" x14ac:dyDescent="0.2">
      <c r="A60" s="143" t="s">
        <v>268</v>
      </c>
      <c r="B60" s="23" t="s">
        <v>8</v>
      </c>
      <c r="C60" s="23" t="s">
        <v>246</v>
      </c>
      <c r="D60" s="142">
        <v>0</v>
      </c>
      <c r="E60" s="142">
        <v>0</v>
      </c>
      <c r="F60" s="142">
        <v>0</v>
      </c>
      <c r="G60" s="142">
        <v>3806153</v>
      </c>
      <c r="H60" s="142">
        <v>2212054</v>
      </c>
      <c r="I60" s="142">
        <v>1317899</v>
      </c>
      <c r="J60" s="142">
        <v>779540</v>
      </c>
      <c r="K60" s="142">
        <v>0</v>
      </c>
      <c r="L60" s="142">
        <v>0</v>
      </c>
      <c r="M60" s="142">
        <v>0</v>
      </c>
      <c r="N60" s="142">
        <v>444631</v>
      </c>
      <c r="O60" s="142">
        <v>2355058</v>
      </c>
      <c r="P60" s="142">
        <v>3339975</v>
      </c>
      <c r="Q60" s="142">
        <v>3328511</v>
      </c>
      <c r="R60" s="142">
        <v>3236431</v>
      </c>
      <c r="S60" s="142">
        <v>3144351</v>
      </c>
      <c r="T60" s="142">
        <v>3052272</v>
      </c>
      <c r="U60" s="142">
        <v>2960239</v>
      </c>
      <c r="V60" s="142">
        <v>2861528</v>
      </c>
      <c r="W60" s="142">
        <v>2748501</v>
      </c>
      <c r="X60" s="142">
        <v>2690170</v>
      </c>
      <c r="Y60" s="142">
        <v>2631841</v>
      </c>
      <c r="Z60" s="142">
        <v>1546095</v>
      </c>
      <c r="AA60" s="142">
        <v>927657</v>
      </c>
      <c r="AB60" s="142">
        <v>556594</v>
      </c>
    </row>
    <row r="61" spans="1:28" x14ac:dyDescent="0.2">
      <c r="A61" s="143" t="s">
        <v>267</v>
      </c>
      <c r="B61" s="23" t="s">
        <v>8</v>
      </c>
      <c r="C61" s="23" t="s">
        <v>246</v>
      </c>
      <c r="D61" s="142">
        <v>2795485</v>
      </c>
      <c r="E61" s="142">
        <v>3370301</v>
      </c>
      <c r="F61" s="142">
        <v>4498497</v>
      </c>
      <c r="G61" s="142">
        <v>5782212</v>
      </c>
      <c r="H61" s="142">
        <v>8373252</v>
      </c>
      <c r="I61" s="142">
        <v>11733423</v>
      </c>
      <c r="J61" s="142">
        <v>14824476</v>
      </c>
      <c r="K61" s="142">
        <v>18786107</v>
      </c>
      <c r="L61" s="142">
        <v>22030980</v>
      </c>
      <c r="M61" s="142">
        <v>25297990</v>
      </c>
      <c r="N61" s="142">
        <v>27749964</v>
      </c>
      <c r="O61" s="142">
        <v>29326269</v>
      </c>
      <c r="P61" s="142">
        <v>30855083</v>
      </c>
      <c r="Q61" s="142">
        <v>32092043</v>
      </c>
      <c r="R61" s="142">
        <v>32436756</v>
      </c>
      <c r="S61" s="142">
        <v>31960211</v>
      </c>
      <c r="T61" s="142">
        <v>30566871</v>
      </c>
      <c r="U61" s="142">
        <v>28283670</v>
      </c>
      <c r="V61" s="142">
        <v>26823437</v>
      </c>
      <c r="W61" s="142">
        <v>24777749</v>
      </c>
      <c r="X61" s="142">
        <v>22184567</v>
      </c>
      <c r="Y61" s="142">
        <v>18935843</v>
      </c>
      <c r="Z61" s="142">
        <v>15301603</v>
      </c>
      <c r="AA61" s="142">
        <v>15961172</v>
      </c>
      <c r="AB61" s="142">
        <v>16636517</v>
      </c>
    </row>
    <row r="62" spans="1:28" x14ac:dyDescent="0.2">
      <c r="A62" s="143" t="s">
        <v>266</v>
      </c>
      <c r="B62" s="23" t="s">
        <v>8</v>
      </c>
      <c r="C62" s="23" t="s">
        <v>246</v>
      </c>
      <c r="D62" s="142">
        <v>37166</v>
      </c>
      <c r="E62" s="142">
        <v>48556</v>
      </c>
      <c r="F62" s="142">
        <v>62665</v>
      </c>
      <c r="G62" s="142">
        <v>81892</v>
      </c>
      <c r="H62" s="142">
        <v>106212</v>
      </c>
      <c r="I62" s="142">
        <v>134374</v>
      </c>
      <c r="J62" s="142">
        <v>166378</v>
      </c>
      <c r="K62" s="142">
        <v>202225</v>
      </c>
      <c r="L62" s="142">
        <v>247236</v>
      </c>
      <c r="M62" s="142">
        <v>247236</v>
      </c>
      <c r="N62" s="142">
        <v>247236</v>
      </c>
      <c r="O62" s="142">
        <v>247236</v>
      </c>
      <c r="P62" s="142">
        <v>247236</v>
      </c>
      <c r="Q62" s="142">
        <v>247236</v>
      </c>
      <c r="R62" s="142">
        <v>247236</v>
      </c>
      <c r="S62" s="142">
        <v>247236</v>
      </c>
      <c r="T62" s="142">
        <v>247236</v>
      </c>
      <c r="U62" s="142">
        <v>247236</v>
      </c>
      <c r="V62" s="142">
        <v>247236</v>
      </c>
      <c r="W62" s="142">
        <v>247236</v>
      </c>
      <c r="X62" s="142">
        <v>247236</v>
      </c>
      <c r="Y62" s="142">
        <v>247236</v>
      </c>
      <c r="Z62" s="142">
        <v>247236</v>
      </c>
      <c r="AA62" s="142">
        <v>247236</v>
      </c>
      <c r="AB62" s="142">
        <v>247236</v>
      </c>
    </row>
    <row r="63" spans="1:28" x14ac:dyDescent="0.2">
      <c r="A63" s="143" t="s">
        <v>265</v>
      </c>
      <c r="B63" s="23" t="s">
        <v>8</v>
      </c>
      <c r="C63" s="23" t="s">
        <v>246</v>
      </c>
      <c r="D63" s="142">
        <v>248771</v>
      </c>
      <c r="E63" s="142">
        <v>255779</v>
      </c>
      <c r="F63" s="142">
        <v>260853</v>
      </c>
      <c r="G63" s="142">
        <v>833442</v>
      </c>
      <c r="H63" s="142">
        <v>833442</v>
      </c>
      <c r="I63" s="142">
        <v>833442</v>
      </c>
      <c r="J63" s="142">
        <v>833442</v>
      </c>
      <c r="K63" s="142">
        <v>833442</v>
      </c>
      <c r="L63" s="142">
        <v>833442</v>
      </c>
      <c r="M63" s="142">
        <v>833442</v>
      </c>
      <c r="N63" s="142">
        <v>833442</v>
      </c>
      <c r="O63" s="142">
        <v>833442</v>
      </c>
      <c r="P63" s="142">
        <v>833442</v>
      </c>
      <c r="Q63" s="142">
        <v>833442</v>
      </c>
      <c r="R63" s="142">
        <v>833442</v>
      </c>
      <c r="S63" s="142">
        <v>833442</v>
      </c>
      <c r="T63" s="142">
        <v>833442</v>
      </c>
      <c r="U63" s="142">
        <v>833442</v>
      </c>
      <c r="V63" s="142">
        <v>833442</v>
      </c>
      <c r="W63" s="142">
        <v>833442</v>
      </c>
      <c r="X63" s="142">
        <v>833442</v>
      </c>
      <c r="Y63" s="142">
        <v>833442</v>
      </c>
      <c r="Z63" s="142">
        <v>833442</v>
      </c>
      <c r="AA63" s="142">
        <v>833442</v>
      </c>
      <c r="AB63" s="142">
        <v>833442</v>
      </c>
    </row>
    <row r="64" spans="1:28" x14ac:dyDescent="0.2">
      <c r="A64" s="143" t="s">
        <v>264</v>
      </c>
      <c r="B64" s="23" t="s">
        <v>8</v>
      </c>
      <c r="C64" s="23" t="s">
        <v>246</v>
      </c>
      <c r="D64" s="142">
        <v>1505626</v>
      </c>
      <c r="E64" s="142">
        <v>1882033</v>
      </c>
      <c r="F64" s="142">
        <v>754664</v>
      </c>
      <c r="G64" s="142">
        <v>174459</v>
      </c>
      <c r="H64" s="142">
        <v>223375</v>
      </c>
      <c r="I64" s="142">
        <v>284061</v>
      </c>
      <c r="J64" s="142">
        <v>337888</v>
      </c>
      <c r="K64" s="142">
        <v>403677</v>
      </c>
      <c r="L64" s="142">
        <v>495921</v>
      </c>
      <c r="M64" s="142">
        <v>577105</v>
      </c>
      <c r="N64" s="142">
        <v>644871</v>
      </c>
      <c r="O64" s="142">
        <v>692975</v>
      </c>
      <c r="P64" s="142">
        <v>728475</v>
      </c>
      <c r="Q64" s="142">
        <v>746491</v>
      </c>
      <c r="R64" s="142">
        <v>744927</v>
      </c>
      <c r="S64" s="142">
        <v>725653</v>
      </c>
      <c r="T64" s="142">
        <v>683581</v>
      </c>
      <c r="U64" s="142">
        <v>631693</v>
      </c>
      <c r="V64" s="142">
        <v>569309</v>
      </c>
      <c r="W64" s="142">
        <v>528403</v>
      </c>
      <c r="X64" s="142">
        <v>473658</v>
      </c>
      <c r="Y64" s="142">
        <v>413080</v>
      </c>
      <c r="Z64" s="142">
        <v>343728</v>
      </c>
      <c r="AA64" s="142">
        <v>270177</v>
      </c>
      <c r="AB64" s="142">
        <v>275627</v>
      </c>
    </row>
    <row r="65" spans="1:28" x14ac:dyDescent="0.2">
      <c r="A65" s="143" t="s">
        <v>263</v>
      </c>
      <c r="B65" s="23" t="s">
        <v>8</v>
      </c>
      <c r="C65" s="23" t="s">
        <v>246</v>
      </c>
      <c r="D65" s="142">
        <v>0</v>
      </c>
      <c r="E65" s="142">
        <v>0</v>
      </c>
      <c r="F65" s="142">
        <v>0</v>
      </c>
      <c r="G65" s="142">
        <v>0</v>
      </c>
      <c r="H65" s="142">
        <v>0</v>
      </c>
      <c r="I65" s="142">
        <v>0</v>
      </c>
      <c r="J65" s="142">
        <v>0</v>
      </c>
      <c r="K65" s="142">
        <v>0</v>
      </c>
      <c r="L65" s="142">
        <v>0</v>
      </c>
      <c r="M65" s="142">
        <v>0</v>
      </c>
      <c r="N65" s="142">
        <v>0</v>
      </c>
      <c r="O65" s="142">
        <v>0</v>
      </c>
      <c r="P65" s="142">
        <v>0</v>
      </c>
      <c r="Q65" s="142">
        <v>91060</v>
      </c>
      <c r="R65" s="142">
        <v>702649</v>
      </c>
      <c r="S65" s="142">
        <v>895783</v>
      </c>
      <c r="T65" s="142">
        <v>1055921</v>
      </c>
      <c r="U65" s="142">
        <v>1145960</v>
      </c>
      <c r="V65" s="142">
        <v>1124755</v>
      </c>
      <c r="W65" s="142">
        <v>1059723</v>
      </c>
      <c r="X65" s="142">
        <v>499109</v>
      </c>
      <c r="Y65" s="142">
        <v>219412</v>
      </c>
      <c r="Z65" s="142">
        <v>130292</v>
      </c>
      <c r="AA65" s="142">
        <v>162203</v>
      </c>
      <c r="AB65" s="142">
        <v>181848</v>
      </c>
    </row>
    <row r="66" spans="1:28" x14ac:dyDescent="0.2">
      <c r="A66" s="143" t="s">
        <v>262</v>
      </c>
      <c r="B66" s="23" t="s">
        <v>8</v>
      </c>
      <c r="C66" s="23" t="s">
        <v>246</v>
      </c>
      <c r="D66" s="142">
        <v>0</v>
      </c>
      <c r="E66" s="142">
        <v>0</v>
      </c>
      <c r="F66" s="142">
        <v>0</v>
      </c>
      <c r="G66" s="142">
        <v>288074</v>
      </c>
      <c r="H66" s="142">
        <v>563784</v>
      </c>
      <c r="I66" s="142">
        <v>1083325</v>
      </c>
      <c r="J66" s="142">
        <v>1917370</v>
      </c>
      <c r="K66" s="142">
        <v>3040342</v>
      </c>
      <c r="L66" s="142">
        <v>4162778</v>
      </c>
      <c r="M66" s="142">
        <v>5219779</v>
      </c>
      <c r="N66" s="142">
        <v>6106269</v>
      </c>
      <c r="O66" s="142">
        <v>5940736</v>
      </c>
      <c r="P66" s="142">
        <v>5800415</v>
      </c>
      <c r="Q66" s="142">
        <v>5676222</v>
      </c>
      <c r="R66" s="142">
        <v>5544525</v>
      </c>
      <c r="S66" s="142">
        <v>5428134</v>
      </c>
      <c r="T66" s="142">
        <v>5301878</v>
      </c>
      <c r="U66" s="142">
        <v>5185633</v>
      </c>
      <c r="V66" s="142">
        <v>5131554</v>
      </c>
      <c r="W66" s="142">
        <v>5082210</v>
      </c>
      <c r="X66" s="142">
        <v>5013722</v>
      </c>
      <c r="Y66" s="142">
        <v>4910477</v>
      </c>
      <c r="Z66" s="142">
        <v>4817448</v>
      </c>
      <c r="AA66" s="142">
        <v>4376180</v>
      </c>
      <c r="AB66" s="142">
        <v>4385679</v>
      </c>
    </row>
    <row r="67" spans="1:28" x14ac:dyDescent="0.2">
      <c r="A67" s="143" t="s">
        <v>260</v>
      </c>
      <c r="B67" s="23" t="s">
        <v>8</v>
      </c>
      <c r="C67" s="23" t="s">
        <v>246</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row>
    <row r="68" spans="1:28" x14ac:dyDescent="0.2">
      <c r="A68" s="143" t="s">
        <v>259</v>
      </c>
      <c r="B68" s="23" t="s">
        <v>8</v>
      </c>
      <c r="C68" s="23" t="s">
        <v>246</v>
      </c>
      <c r="D68" s="142">
        <v>16205</v>
      </c>
      <c r="E68" s="142">
        <v>20018</v>
      </c>
      <c r="F68" s="142">
        <v>31121</v>
      </c>
      <c r="G68" s="142">
        <v>0</v>
      </c>
      <c r="H68" s="142">
        <v>0</v>
      </c>
      <c r="I68" s="142">
        <v>0</v>
      </c>
      <c r="J68" s="142">
        <v>0</v>
      </c>
      <c r="K68" s="142">
        <v>0</v>
      </c>
      <c r="L68" s="142">
        <v>12739</v>
      </c>
      <c r="M68" s="142">
        <v>43256</v>
      </c>
      <c r="N68" s="142">
        <v>28666</v>
      </c>
      <c r="O68" s="142">
        <v>86857</v>
      </c>
      <c r="P68" s="142">
        <v>65476</v>
      </c>
      <c r="Q68" s="142">
        <v>-33176</v>
      </c>
      <c r="R68" s="142">
        <v>-87813</v>
      </c>
      <c r="S68" s="142">
        <v>-164234</v>
      </c>
      <c r="T68" s="142">
        <v>-182884</v>
      </c>
      <c r="U68" s="142">
        <v>-133868</v>
      </c>
      <c r="V68" s="142">
        <v>-90248</v>
      </c>
      <c r="W68" s="142">
        <v>0</v>
      </c>
      <c r="X68" s="142">
        <v>-1261430</v>
      </c>
      <c r="Y68" s="142">
        <v>-2173685</v>
      </c>
      <c r="Z68" s="142">
        <v>-2721192</v>
      </c>
      <c r="AA68" s="142">
        <v>-2778709</v>
      </c>
      <c r="AB68" s="142">
        <v>-2779960</v>
      </c>
    </row>
    <row r="69" spans="1:28" x14ac:dyDescent="0.2">
      <c r="A69" s="143" t="s">
        <v>258</v>
      </c>
      <c r="B69" s="23" t="s">
        <v>8</v>
      </c>
      <c r="C69" s="23" t="s">
        <v>246</v>
      </c>
      <c r="D69" s="142">
        <v>-3200</v>
      </c>
      <c r="E69" s="142">
        <v>-3200</v>
      </c>
      <c r="F69" s="142">
        <v>-3200</v>
      </c>
      <c r="G69" s="142">
        <v>-3200</v>
      </c>
      <c r="H69" s="142">
        <v>-3200</v>
      </c>
      <c r="I69" s="142">
        <v>-3200</v>
      </c>
      <c r="J69" s="142">
        <v>-3200</v>
      </c>
      <c r="K69" s="142">
        <v>-3200</v>
      </c>
      <c r="L69" s="142">
        <v>-3200</v>
      </c>
      <c r="M69" s="142">
        <v>-3200</v>
      </c>
      <c r="N69" s="142">
        <v>-3200</v>
      </c>
      <c r="O69" s="142">
        <v>-3200</v>
      </c>
      <c r="P69" s="142">
        <v>-3200</v>
      </c>
      <c r="Q69" s="142">
        <v>-3200</v>
      </c>
      <c r="R69" s="142">
        <v>-3200</v>
      </c>
      <c r="S69" s="142">
        <v>-3200</v>
      </c>
      <c r="T69" s="142">
        <v>-3200</v>
      </c>
      <c r="U69" s="142">
        <v>-3200</v>
      </c>
      <c r="V69" s="142">
        <v>-3200</v>
      </c>
      <c r="W69" s="142">
        <v>-3200</v>
      </c>
      <c r="X69" s="142">
        <v>-3200</v>
      </c>
      <c r="Y69" s="142">
        <v>-3200</v>
      </c>
      <c r="Z69" s="142">
        <v>-3200</v>
      </c>
      <c r="AA69" s="142">
        <v>-3200</v>
      </c>
      <c r="AB69" s="142">
        <v>-3200</v>
      </c>
    </row>
    <row r="70" spans="1:28" x14ac:dyDescent="0.2">
      <c r="A70" s="143" t="s">
        <v>257</v>
      </c>
      <c r="B70" s="23" t="s">
        <v>8</v>
      </c>
      <c r="C70" s="23" t="s">
        <v>246</v>
      </c>
      <c r="D70" s="142">
        <v>968402</v>
      </c>
      <c r="E70" s="142">
        <v>1070138</v>
      </c>
      <c r="F70" s="142">
        <v>1129496</v>
      </c>
      <c r="G70" s="142">
        <v>1616423</v>
      </c>
      <c r="H70" s="142">
        <v>1744357</v>
      </c>
      <c r="I70" s="142">
        <v>1854460</v>
      </c>
      <c r="J70" s="142">
        <v>1961981</v>
      </c>
      <c r="K70" s="142">
        <v>2029637</v>
      </c>
      <c r="L70" s="142">
        <v>2128383</v>
      </c>
      <c r="M70" s="142">
        <v>1125564</v>
      </c>
      <c r="N70" s="142">
        <v>1190463</v>
      </c>
      <c r="O70" s="142">
        <v>1238604</v>
      </c>
      <c r="P70" s="142">
        <v>1270766</v>
      </c>
      <c r="Q70" s="142">
        <v>1290805</v>
      </c>
      <c r="R70" s="142">
        <v>1302114</v>
      </c>
      <c r="S70" s="142">
        <v>1285568</v>
      </c>
      <c r="T70" s="142">
        <v>1253657</v>
      </c>
      <c r="U70" s="142">
        <v>1225880</v>
      </c>
      <c r="V70" s="142">
        <v>0</v>
      </c>
      <c r="W70" s="142">
        <v>0</v>
      </c>
      <c r="X70" s="142">
        <v>0</v>
      </c>
      <c r="Y70" s="142">
        <v>0</v>
      </c>
      <c r="Z70" s="142">
        <v>0</v>
      </c>
      <c r="AA70" s="142">
        <v>0</v>
      </c>
      <c r="AB70" s="142">
        <v>0</v>
      </c>
    </row>
    <row r="71" spans="1:28" x14ac:dyDescent="0.2">
      <c r="A71" s="143" t="s">
        <v>256</v>
      </c>
      <c r="B71" s="23" t="s">
        <v>8</v>
      </c>
      <c r="C71" s="23" t="s">
        <v>246</v>
      </c>
      <c r="D71" s="142">
        <v>0</v>
      </c>
      <c r="E71" s="142">
        <v>0</v>
      </c>
      <c r="F71" s="142">
        <v>0</v>
      </c>
      <c r="G71" s="142">
        <v>0</v>
      </c>
      <c r="H71" s="142">
        <v>0</v>
      </c>
      <c r="I71" s="142">
        <v>0</v>
      </c>
      <c r="J71" s="142">
        <v>0</v>
      </c>
      <c r="K71" s="142">
        <v>0</v>
      </c>
      <c r="L71" s="142">
        <v>0</v>
      </c>
      <c r="M71" s="142">
        <v>1125564</v>
      </c>
      <c r="N71" s="142">
        <v>1190463</v>
      </c>
      <c r="O71" s="142">
        <v>1238604</v>
      </c>
      <c r="P71" s="142">
        <v>1270766</v>
      </c>
      <c r="Q71" s="142">
        <v>1290805</v>
      </c>
      <c r="R71" s="142">
        <v>1302114</v>
      </c>
      <c r="S71" s="142">
        <v>1285568</v>
      </c>
      <c r="T71" s="142">
        <v>1253657</v>
      </c>
      <c r="U71" s="142">
        <v>1225880</v>
      </c>
      <c r="V71" s="142">
        <v>2441032</v>
      </c>
      <c r="W71" s="142">
        <v>2343886</v>
      </c>
      <c r="X71" s="142">
        <v>2308508</v>
      </c>
      <c r="Y71" s="142">
        <v>2231449</v>
      </c>
      <c r="Z71" s="142">
        <v>2160322</v>
      </c>
      <c r="AA71" s="142">
        <v>2203968</v>
      </c>
      <c r="AB71" s="142">
        <v>2058284</v>
      </c>
    </row>
    <row r="72" spans="1:28" x14ac:dyDescent="0.2">
      <c r="A72" s="143" t="s">
        <v>255</v>
      </c>
      <c r="B72" s="23" t="s">
        <v>8</v>
      </c>
      <c r="C72" s="23" t="s">
        <v>246</v>
      </c>
      <c r="D72" s="142">
        <v>357288</v>
      </c>
      <c r="E72" s="142">
        <v>374080</v>
      </c>
      <c r="F72" s="142">
        <v>392410</v>
      </c>
      <c r="G72" s="142">
        <v>422233</v>
      </c>
      <c r="H72" s="142">
        <v>436589</v>
      </c>
      <c r="I72" s="142">
        <v>453180</v>
      </c>
      <c r="J72" s="142">
        <v>471760</v>
      </c>
      <c r="K72" s="142">
        <v>492517</v>
      </c>
      <c r="L72" s="142">
        <v>515666</v>
      </c>
      <c r="M72" s="142">
        <v>555372</v>
      </c>
      <c r="N72" s="142">
        <v>600357</v>
      </c>
      <c r="O72" s="142">
        <v>600357</v>
      </c>
      <c r="P72" s="142">
        <v>600357</v>
      </c>
      <c r="Q72" s="142">
        <v>600357</v>
      </c>
      <c r="R72" s="142">
        <v>600357</v>
      </c>
      <c r="S72" s="142">
        <v>600357</v>
      </c>
      <c r="T72" s="142">
        <v>600357</v>
      </c>
      <c r="U72" s="142">
        <v>600357</v>
      </c>
      <c r="V72" s="142">
        <v>600357</v>
      </c>
      <c r="W72" s="142">
        <v>600357</v>
      </c>
      <c r="X72" s="142">
        <v>600357</v>
      </c>
      <c r="Y72" s="142">
        <v>600357</v>
      </c>
      <c r="Z72" s="142">
        <v>600357</v>
      </c>
      <c r="AA72" s="142">
        <v>600357</v>
      </c>
      <c r="AB72" s="142">
        <v>600357</v>
      </c>
    </row>
    <row r="73" spans="1:28" x14ac:dyDescent="0.2">
      <c r="A73" s="143" t="s">
        <v>254</v>
      </c>
      <c r="B73" s="23" t="s">
        <v>8</v>
      </c>
      <c r="C73" s="23" t="s">
        <v>246</v>
      </c>
      <c r="D73" s="142">
        <v>0</v>
      </c>
      <c r="E73" s="142">
        <v>0</v>
      </c>
      <c r="F73" s="142">
        <v>0</v>
      </c>
      <c r="G73" s="142">
        <v>0</v>
      </c>
      <c r="H73" s="142">
        <v>0</v>
      </c>
      <c r="I73" s="142">
        <v>0</v>
      </c>
      <c r="J73" s="142">
        <v>0</v>
      </c>
      <c r="K73" s="142">
        <v>0</v>
      </c>
      <c r="L73" s="142">
        <v>0</v>
      </c>
      <c r="M73" s="142">
        <v>0</v>
      </c>
      <c r="N73" s="142">
        <v>0</v>
      </c>
      <c r="O73" s="142">
        <v>0</v>
      </c>
      <c r="P73" s="142">
        <v>0</v>
      </c>
      <c r="Q73" s="142">
        <v>0</v>
      </c>
      <c r="R73" s="142">
        <v>0</v>
      </c>
      <c r="S73" s="142">
        <v>0</v>
      </c>
      <c r="T73" s="142">
        <v>0</v>
      </c>
      <c r="U73" s="142">
        <v>0</v>
      </c>
      <c r="V73" s="142">
        <v>0</v>
      </c>
      <c r="W73" s="142">
        <v>0</v>
      </c>
      <c r="X73" s="142">
        <v>0</v>
      </c>
      <c r="Y73" s="142">
        <v>0</v>
      </c>
      <c r="Z73" s="142">
        <v>0</v>
      </c>
      <c r="AA73" s="142">
        <v>0</v>
      </c>
      <c r="AB73" s="142">
        <v>0</v>
      </c>
    </row>
    <row r="74" spans="1:28" x14ac:dyDescent="0.2">
      <c r="A74" s="143" t="s">
        <v>253</v>
      </c>
      <c r="B74" s="23" t="s">
        <v>8</v>
      </c>
      <c r="C74" s="23" t="s">
        <v>246</v>
      </c>
      <c r="D74" s="142">
        <v>28000</v>
      </c>
      <c r="E74" s="142">
        <v>28000</v>
      </c>
      <c r="F74" s="142">
        <v>28000</v>
      </c>
      <c r="G74" s="142">
        <v>28000</v>
      </c>
      <c r="H74" s="142">
        <v>28000</v>
      </c>
      <c r="I74" s="142">
        <v>28000</v>
      </c>
      <c r="J74" s="142">
        <v>28000</v>
      </c>
      <c r="K74" s="142">
        <v>28000</v>
      </c>
      <c r="L74" s="142">
        <v>28000</v>
      </c>
      <c r="M74" s="142">
        <v>28000</v>
      </c>
      <c r="N74" s="142">
        <v>28000</v>
      </c>
      <c r="O74" s="142">
        <v>28000</v>
      </c>
      <c r="P74" s="142">
        <v>28000</v>
      </c>
      <c r="Q74" s="142">
        <v>28000</v>
      </c>
      <c r="R74" s="142">
        <v>28000</v>
      </c>
      <c r="S74" s="142">
        <v>28000</v>
      </c>
      <c r="T74" s="142">
        <v>28000</v>
      </c>
      <c r="U74" s="142">
        <v>28000</v>
      </c>
      <c r="V74" s="142">
        <v>0</v>
      </c>
      <c r="W74" s="142">
        <v>0</v>
      </c>
      <c r="X74" s="142">
        <v>0</v>
      </c>
      <c r="Y74" s="142">
        <v>0</v>
      </c>
      <c r="Z74" s="142">
        <v>0</v>
      </c>
      <c r="AA74" s="142">
        <v>0</v>
      </c>
      <c r="AB74" s="142">
        <v>0</v>
      </c>
    </row>
    <row r="75" spans="1:28" x14ac:dyDescent="0.2">
      <c r="A75" s="143" t="s">
        <v>252</v>
      </c>
      <c r="B75" s="23" t="s">
        <v>8</v>
      </c>
      <c r="C75" s="23" t="s">
        <v>246</v>
      </c>
      <c r="D75" s="142">
        <v>1454800</v>
      </c>
      <c r="E75" s="142">
        <v>619026</v>
      </c>
      <c r="F75" s="142">
        <v>745956</v>
      </c>
      <c r="G75" s="142">
        <v>1644140</v>
      </c>
      <c r="H75" s="142">
        <v>2578498</v>
      </c>
      <c r="I75" s="142">
        <v>1075043</v>
      </c>
      <c r="J75" s="142">
        <v>1495497</v>
      </c>
      <c r="K75" s="142">
        <v>410828</v>
      </c>
      <c r="L75" s="142">
        <v>602312</v>
      </c>
      <c r="M75" s="142">
        <v>357030</v>
      </c>
      <c r="N75" s="142">
        <v>0</v>
      </c>
      <c r="O75" s="142">
        <v>0</v>
      </c>
      <c r="P75" s="142">
        <v>0</v>
      </c>
      <c r="Q75" s="142">
        <v>0</v>
      </c>
      <c r="R75" s="142">
        <v>0</v>
      </c>
      <c r="S75" s="142">
        <v>0</v>
      </c>
      <c r="T75" s="142">
        <v>0</v>
      </c>
      <c r="U75" s="142">
        <v>0</v>
      </c>
      <c r="V75" s="142">
        <v>0</v>
      </c>
      <c r="W75" s="142">
        <v>0</v>
      </c>
      <c r="X75" s="142">
        <v>0</v>
      </c>
      <c r="Y75" s="142">
        <v>0</v>
      </c>
      <c r="Z75" s="142">
        <v>0</v>
      </c>
      <c r="AA75" s="142">
        <v>0</v>
      </c>
      <c r="AB75" s="142">
        <v>0</v>
      </c>
    </row>
    <row r="76" spans="1:28" x14ac:dyDescent="0.2">
      <c r="A76" s="143" t="s">
        <v>251</v>
      </c>
      <c r="B76" s="23" t="s">
        <v>8</v>
      </c>
      <c r="C76" s="23" t="s">
        <v>246</v>
      </c>
      <c r="D76" s="142">
        <v>629931</v>
      </c>
      <c r="E76" s="142">
        <v>628023</v>
      </c>
      <c r="F76" s="142">
        <v>0</v>
      </c>
      <c r="G76" s="142">
        <v>478632</v>
      </c>
      <c r="H76" s="142">
        <v>229464</v>
      </c>
      <c r="I76" s="142">
        <v>603362</v>
      </c>
      <c r="J76" s="142">
        <v>204264</v>
      </c>
      <c r="K76" s="142">
        <v>605127</v>
      </c>
      <c r="L76" s="142">
        <v>0</v>
      </c>
      <c r="M76" s="142">
        <v>0</v>
      </c>
      <c r="N76" s="142">
        <v>0</v>
      </c>
      <c r="O76" s="142">
        <v>0</v>
      </c>
      <c r="P76" s="142">
        <v>0</v>
      </c>
      <c r="Q76" s="142">
        <v>0</v>
      </c>
      <c r="R76" s="142">
        <v>0</v>
      </c>
      <c r="S76" s="142">
        <v>0</v>
      </c>
      <c r="T76" s="142">
        <v>0</v>
      </c>
      <c r="U76" s="142">
        <v>0</v>
      </c>
      <c r="V76" s="142">
        <v>0</v>
      </c>
      <c r="W76" s="142">
        <v>0</v>
      </c>
      <c r="X76" s="142">
        <v>0</v>
      </c>
      <c r="Y76" s="142">
        <v>0</v>
      </c>
      <c r="Z76" s="142">
        <v>0</v>
      </c>
      <c r="AA76" s="142">
        <v>0</v>
      </c>
      <c r="AB76" s="142">
        <v>0</v>
      </c>
    </row>
    <row r="77" spans="1:28" x14ac:dyDescent="0.2">
      <c r="A77" s="143" t="s">
        <v>250</v>
      </c>
      <c r="B77" s="23" t="s">
        <v>8</v>
      </c>
      <c r="C77" s="23" t="s">
        <v>246</v>
      </c>
      <c r="D77" s="142">
        <v>759317</v>
      </c>
      <c r="E77" s="142">
        <v>776814</v>
      </c>
      <c r="F77" s="142">
        <v>757481</v>
      </c>
      <c r="G77" s="142">
        <v>495949</v>
      </c>
      <c r="H77" s="142">
        <v>395152</v>
      </c>
      <c r="I77" s="142">
        <v>427937</v>
      </c>
      <c r="J77" s="142">
        <v>353778</v>
      </c>
      <c r="K77" s="142">
        <v>351214</v>
      </c>
      <c r="L77" s="142">
        <v>284757</v>
      </c>
      <c r="M77" s="142">
        <v>211512</v>
      </c>
      <c r="N77" s="142">
        <v>144568</v>
      </c>
      <c r="O77" s="142">
        <v>70438</v>
      </c>
      <c r="P77" s="142">
        <v>3102</v>
      </c>
      <c r="Q77" s="142">
        <v>-57061</v>
      </c>
      <c r="R77" s="142">
        <v>-109165</v>
      </c>
      <c r="S77" s="142">
        <v>-152388</v>
      </c>
      <c r="T77" s="142">
        <v>-185785</v>
      </c>
      <c r="U77" s="142">
        <v>-208330</v>
      </c>
      <c r="V77" s="142">
        <v>-209928</v>
      </c>
      <c r="W77" s="142">
        <v>-203551</v>
      </c>
      <c r="X77" s="142">
        <v>-193732</v>
      </c>
      <c r="Y77" s="142">
        <v>-180854</v>
      </c>
      <c r="Z77" s="142">
        <v>-166905</v>
      </c>
      <c r="AA77" s="142">
        <v>-139708</v>
      </c>
      <c r="AB77" s="142">
        <v>-139708</v>
      </c>
    </row>
    <row r="78" spans="1:28" x14ac:dyDescent="0.2">
      <c r="A78" s="143" t="s">
        <v>249</v>
      </c>
      <c r="B78" s="23" t="s">
        <v>8</v>
      </c>
      <c r="C78" s="23" t="s">
        <v>246</v>
      </c>
      <c r="D78" s="142">
        <v>1873242</v>
      </c>
      <c r="E78" s="142">
        <v>5751581</v>
      </c>
      <c r="F78" s="142">
        <v>6420261</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row>
    <row r="79" spans="1:28" x14ac:dyDescent="0.2">
      <c r="A79" s="143" t="s">
        <v>248</v>
      </c>
      <c r="B79" s="23" t="s">
        <v>8</v>
      </c>
      <c r="C79" s="23" t="s">
        <v>246</v>
      </c>
      <c r="D79" s="142">
        <v>3355211</v>
      </c>
      <c r="E79" s="142">
        <v>3450920</v>
      </c>
      <c r="F79" s="142">
        <v>5384543</v>
      </c>
      <c r="G79" s="142">
        <v>5138381</v>
      </c>
      <c r="H79" s="142">
        <v>4797491</v>
      </c>
      <c r="I79" s="142">
        <v>4407254</v>
      </c>
      <c r="J79" s="142">
        <v>3774818</v>
      </c>
      <c r="K79" s="142">
        <v>3190492</v>
      </c>
      <c r="L79" s="142">
        <v>2208743</v>
      </c>
      <c r="M79" s="142">
        <v>1279840</v>
      </c>
      <c r="N79" s="142">
        <v>261450</v>
      </c>
      <c r="O79" s="142">
        <v>-796042</v>
      </c>
      <c r="P79" s="142">
        <v>-1873968</v>
      </c>
      <c r="Q79" s="142">
        <v>-3091863</v>
      </c>
      <c r="R79" s="142">
        <v>-4255290</v>
      </c>
      <c r="S79" s="142">
        <v>-5388526</v>
      </c>
      <c r="T79" s="142">
        <v>-6465219</v>
      </c>
      <c r="U79" s="142">
        <v>-7438852</v>
      </c>
      <c r="V79" s="142">
        <v>-8141528</v>
      </c>
      <c r="W79" s="142">
        <v>-8774239</v>
      </c>
      <c r="X79" s="142">
        <v>-9255158</v>
      </c>
      <c r="Y79" s="142">
        <v>-9960059</v>
      </c>
      <c r="Z79" s="142">
        <v>-10718701</v>
      </c>
      <c r="AA79" s="142">
        <v>-10762181</v>
      </c>
      <c r="AB79" s="142">
        <v>-10701451</v>
      </c>
    </row>
    <row r="80" spans="1:28" x14ac:dyDescent="0.2">
      <c r="A80" s="143" t="s">
        <v>247</v>
      </c>
      <c r="B80" s="23" t="s">
        <v>8</v>
      </c>
      <c r="C80" s="23" t="s">
        <v>246</v>
      </c>
      <c r="D80" s="142">
        <v>6333610</v>
      </c>
      <c r="E80" s="142">
        <v>10031849</v>
      </c>
      <c r="F80" s="142">
        <v>9565198</v>
      </c>
      <c r="G80" s="142">
        <v>8437997</v>
      </c>
      <c r="H80" s="142">
        <v>8025002</v>
      </c>
      <c r="I80" s="142">
        <v>7628663</v>
      </c>
      <c r="J80" s="142">
        <v>6992780</v>
      </c>
      <c r="K80" s="142">
        <v>6631331</v>
      </c>
      <c r="L80" s="142">
        <v>5764416</v>
      </c>
      <c r="M80" s="142">
        <v>4926607</v>
      </c>
      <c r="N80" s="142">
        <v>4115878</v>
      </c>
      <c r="O80" s="142">
        <v>3330282</v>
      </c>
      <c r="P80" s="142">
        <v>2567947</v>
      </c>
      <c r="Q80" s="142">
        <v>1827077</v>
      </c>
      <c r="R80" s="142">
        <v>1105944</v>
      </c>
      <c r="S80" s="142">
        <v>402892</v>
      </c>
      <c r="T80" s="142">
        <v>-283671</v>
      </c>
      <c r="U80" s="142">
        <v>-954928</v>
      </c>
      <c r="V80" s="142">
        <v>-1388394</v>
      </c>
      <c r="W80" s="142">
        <v>-1814048</v>
      </c>
      <c r="X80" s="142">
        <v>-2232784</v>
      </c>
      <c r="Y80" s="142">
        <v>-2645462</v>
      </c>
      <c r="Z80" s="142">
        <v>-3052904</v>
      </c>
      <c r="AA80" s="142">
        <v>-3025157</v>
      </c>
      <c r="AB80" s="142">
        <v>-2999383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Worksheets</vt:lpstr>
      </vt:variant>
      <vt:variant>
        <vt:i4>12</vt:i4>
      </vt:variant>
      <vt:variant>
        <vt:lpstr>Charts</vt:lpstr>
      </vt:variant>
      <vt:variant>
        <vt:i4>6</vt:i4>
      </vt:variant>
      <vt:variant>
        <vt:lpstr>Named Ranges</vt:lpstr>
      </vt:variant>
      <vt:variant>
        <vt:i4>1</vt:i4>
      </vt:variant>
    </vt:vector>
  </HeadingPairs>
  <TitlesOfParts>
    <vt:vector size="19" baseType="lpstr">
      <vt:lpstr>TOC</vt:lpstr>
      <vt:lpstr>Analysis</vt:lpstr>
      <vt:lpstr>Biomethane</vt:lpstr>
      <vt:lpstr>CARB Fig 2</vt:lpstr>
      <vt:lpstr>CARB Fig 3</vt:lpstr>
      <vt:lpstr>CARB Fig 4</vt:lpstr>
      <vt:lpstr>Baseline</vt:lpstr>
      <vt:lpstr>Proposed</vt:lpstr>
      <vt:lpstr>Scenario 1</vt:lpstr>
      <vt:lpstr>Scenario 2</vt:lpstr>
      <vt:lpstr>Scenario 3</vt:lpstr>
      <vt:lpstr>Scenario 4</vt:lpstr>
      <vt:lpstr>Fig 1</vt:lpstr>
      <vt:lpstr>Fig 2</vt:lpstr>
      <vt:lpstr>Fig 3</vt:lpstr>
      <vt:lpstr>Fig 4</vt:lpstr>
      <vt:lpstr>Fig 5</vt:lpstr>
      <vt:lpstr>Fig 6</vt:lpstr>
      <vt:lpstr>'CARB Fig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Cullenward</dc:creator>
  <cp:lastModifiedBy>Danny Cullenward</cp:lastModifiedBy>
  <dcterms:created xsi:type="dcterms:W3CDTF">2024-02-05T22:31:34Z</dcterms:created>
  <dcterms:modified xsi:type="dcterms:W3CDTF">2024-09-24T20:01:43Z</dcterms:modified>
</cp:coreProperties>
</file>